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charts/style4.xml" ContentType="application/vnd.ms-office.chartstyle+xml"/>
  <Override PartName="/xl/charts/chart4.xml" ContentType="application/vnd.openxmlformats-officedocument.drawingml.chart+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olors2.xml" ContentType="application/vnd.ms-office.chartcolorstyle+xml"/>
  <Override PartName="/xl/drawings/drawing3.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trlProps/ctrlProp34.xml" ContentType="application/vnd.ms-excel.controlproperties+xml"/>
  <Override PartName="/xl/ctrlProps/ctrlProp5.xml" ContentType="application/vnd.ms-excel.controlproperties+xml"/>
  <Override PartName="/xl/ctrlProps/ctrlProp4.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trlProps/ctrlProp2.xml" ContentType="application/vnd.ms-excel.controlproperties+xml"/>
  <Override PartName="/xl/externalLinks/externalLink1.xml" ContentType="application/vnd.openxmlformats-officedocument.spreadsheetml.externalLink+xml"/>
  <Override PartName="/xl/ctrlProps/ctrlProp1.xml" ContentType="application/vnd.ms-excel.controlproperties+xml"/>
  <Override PartName="/xl/ctrlProps/ctrlProp3.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5.xml" ContentType="application/vnd.ms-excel.controlproperties+xml"/>
  <Override PartName="/xl/ctrlProps/ctrlProp32.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33.xml" ContentType="application/vnd.ms-excel.contro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rendan Kearns\Downloads\"/>
    </mc:Choice>
  </mc:AlternateContent>
  <bookViews>
    <workbookView xWindow="0" yWindow="0" windowWidth="28800" windowHeight="11736" activeTab="6"/>
  </bookViews>
  <sheets>
    <sheet name="Title Sheet" sheetId="9" r:id="rId1"/>
    <sheet name="Site Plan Checklist" sheetId="11" r:id="rId2"/>
    <sheet name="Instructions" sheetId="12" r:id="rId3"/>
    <sheet name="Requirements for School Studies" sheetId="10" r:id="rId4"/>
    <sheet name="Public" sheetId="7" r:id="rId5"/>
    <sheet name="Private or Non-Urban Charter" sheetId="14" r:id="rId6"/>
    <sheet name="Urban Charter" sheetId="15" r:id="rId7"/>
    <sheet name="General Statutes" sheetId="8" r:id="rId8"/>
    <sheet name="Schools" sheetId="1" r:id="rId9"/>
    <sheet name="School Metadata" sheetId="4" r:id="rId10"/>
    <sheet name="Trip Gen Counts" sheetId="3" r:id="rId11"/>
    <sheet name="Trip Gen Metadata" sheetId="2" r:id="rId12"/>
    <sheet name="Calculations" sheetId="6" r:id="rId13"/>
    <sheet name="CalcSummary" sheetId="5" r:id="rId14"/>
  </sheets>
  <externalReferences>
    <externalReference r:id="rId15"/>
  </externalReferences>
  <definedNames>
    <definedName name="_xlnm._FilterDatabase" localSheetId="12" hidden="1">Calculations!$A$2:$JQ$87</definedName>
    <definedName name="_xlnm._FilterDatabase" localSheetId="9" hidden="1">'School Metadata'!$S$1:$S$38</definedName>
    <definedName name="_xlnm._FilterDatabase" localSheetId="8" hidden="1">Schools!$F$1:$F$37</definedName>
    <definedName name="numbers">#REF!</definedName>
    <definedName name="_xlnm.Print_Area" localSheetId="2">Instructions!$A$1:$Q$74</definedName>
    <definedName name="_xlnm.Print_Area" localSheetId="1">'Site Plan Checklist'!$B$1:$C$58</definedName>
    <definedName name="SchoolType" localSheetId="2">'[1]New Format Data'!$B$40:$B$42</definedName>
    <definedName name="SchoolType" localSheetId="1">'[1]New Format Data'!$B$40:$B$42</definedName>
    <definedName name="SchoolType">#REF!</definedName>
    <definedName name="Site_Plan_Checklist">'Site Plan Checklist'!$C$2:$C$58</definedName>
    <definedName name="Traffic_Engineering_School_Planning">'Site Plan Checklist'!$B$61:$C$68</definedName>
    <definedName name="VALUES" localSheetId="2">[1]Public!#REF!</definedName>
    <definedName name="VALUES" localSheetId="1">[1]Public!#REF!</definedName>
    <definedName name="VALU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4" l="1"/>
  <c r="C169" i="15" l="1"/>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N15" i="15"/>
  <c r="N13" i="15"/>
  <c r="N11" i="15"/>
  <c r="J15" i="15"/>
  <c r="H38" i="15" s="1"/>
  <c r="L38" i="15" s="1"/>
  <c r="I15" i="15"/>
  <c r="C38" i="15" s="1"/>
  <c r="J13" i="15"/>
  <c r="G31" i="15" s="1"/>
  <c r="J31" i="15" s="1"/>
  <c r="I13" i="15"/>
  <c r="C32" i="15" s="1"/>
  <c r="F32" i="15" s="1"/>
  <c r="J11" i="15"/>
  <c r="G24" i="15" s="1"/>
  <c r="J24" i="15" s="1"/>
  <c r="I11" i="15"/>
  <c r="C25" i="15" s="1"/>
  <c r="F25" i="15" s="1"/>
  <c r="G16" i="15"/>
  <c r="G14" i="15"/>
  <c r="F16" i="15"/>
  <c r="F14" i="15"/>
  <c r="F12" i="15"/>
  <c r="E16" i="15"/>
  <c r="E14" i="15"/>
  <c r="E12" i="15"/>
  <c r="D16" i="15"/>
  <c r="D14" i="15"/>
  <c r="D12" i="15"/>
  <c r="K39" i="15"/>
  <c r="I39" i="15"/>
  <c r="H39" i="15"/>
  <c r="L39" i="15" s="1"/>
  <c r="F38" i="15"/>
  <c r="E38" i="15"/>
  <c r="D38" i="15"/>
  <c r="H32" i="15"/>
  <c r="E31" i="15"/>
  <c r="D31" i="15"/>
  <c r="H25" i="15"/>
  <c r="E24" i="15"/>
  <c r="D24" i="15"/>
  <c r="N18" i="14"/>
  <c r="N16" i="14"/>
  <c r="N14" i="14"/>
  <c r="J18" i="14"/>
  <c r="H47" i="14" s="1"/>
  <c r="L47" i="14" s="1"/>
  <c r="J16" i="14"/>
  <c r="H41" i="14" s="1"/>
  <c r="L41" i="14" s="1"/>
  <c r="J14" i="14"/>
  <c r="G35" i="14" s="1"/>
  <c r="J12" i="14"/>
  <c r="J11" i="7"/>
  <c r="I18" i="14"/>
  <c r="C48" i="14" s="1"/>
  <c r="G48" i="14" s="1"/>
  <c r="I16" i="14"/>
  <c r="C41" i="14" s="1"/>
  <c r="I14" i="14"/>
  <c r="I12" i="14"/>
  <c r="C27" i="14" s="1"/>
  <c r="I11" i="7"/>
  <c r="G19" i="14"/>
  <c r="G17" i="14"/>
  <c r="F19" i="14"/>
  <c r="F17" i="14"/>
  <c r="F15" i="14"/>
  <c r="F13" i="14"/>
  <c r="E19" i="14"/>
  <c r="E17" i="14"/>
  <c r="E15" i="14"/>
  <c r="E13" i="14"/>
  <c r="D19" i="14"/>
  <c r="D17" i="14"/>
  <c r="D15" i="14"/>
  <c r="D13" i="14"/>
  <c r="D12" i="7"/>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C143" i="14"/>
  <c r="C142" i="14"/>
  <c r="C141" i="14"/>
  <c r="C140" i="14"/>
  <c r="C139" i="14"/>
  <c r="C138" i="14"/>
  <c r="C137" i="14"/>
  <c r="C136" i="14"/>
  <c r="C135" i="14"/>
  <c r="C134" i="14"/>
  <c r="C133" i="14"/>
  <c r="C132" i="14"/>
  <c r="C131" i="14"/>
  <c r="C130" i="14"/>
  <c r="C129" i="14"/>
  <c r="C128" i="14"/>
  <c r="C127" i="14"/>
  <c r="C126" i="14"/>
  <c r="C125" i="14"/>
  <c r="C124" i="14"/>
  <c r="C123"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K48" i="14"/>
  <c r="I48" i="14"/>
  <c r="F47" i="14"/>
  <c r="E47" i="14"/>
  <c r="D47" i="14"/>
  <c r="C47" i="14"/>
  <c r="K42" i="14"/>
  <c r="I42" i="14"/>
  <c r="C42" i="14"/>
  <c r="G42" i="14" s="1"/>
  <c r="F41" i="14"/>
  <c r="E41" i="14"/>
  <c r="D41" i="14"/>
  <c r="H35" i="14"/>
  <c r="C35" i="14"/>
  <c r="F35" i="14" s="1"/>
  <c r="E34" i="14"/>
  <c r="D34" i="14"/>
  <c r="C34" i="14"/>
  <c r="F34" i="14" s="1"/>
  <c r="H28" i="14"/>
  <c r="G28" i="14"/>
  <c r="G27" i="14"/>
  <c r="J27" i="14" s="1"/>
  <c r="E27" i="14"/>
  <c r="D27" i="14"/>
  <c r="C24" i="15" l="1"/>
  <c r="C39" i="15"/>
  <c r="G39" i="15" s="1"/>
  <c r="F36" i="14"/>
  <c r="K14" i="14" s="1"/>
  <c r="G32" i="15"/>
  <c r="J32" i="15" s="1"/>
  <c r="N18" i="15"/>
  <c r="O18" i="15" s="1"/>
  <c r="G38" i="15"/>
  <c r="G40" i="15" s="1"/>
  <c r="K15" i="15" s="1"/>
  <c r="F24" i="15"/>
  <c r="F26" i="15" s="1"/>
  <c r="K11" i="15" s="1"/>
  <c r="L40" i="15"/>
  <c r="L15" i="15" s="1"/>
  <c r="C31" i="15"/>
  <c r="F31" i="15" s="1"/>
  <c r="F33" i="15" s="1"/>
  <c r="K13" i="15" s="1"/>
  <c r="G25" i="15"/>
  <c r="J25" i="15" s="1"/>
  <c r="J26" i="15" s="1"/>
  <c r="L11" i="15" s="1"/>
  <c r="J33" i="15"/>
  <c r="L13" i="15" s="1"/>
  <c r="N21" i="14"/>
  <c r="O21" i="14" s="1"/>
  <c r="G41" i="14"/>
  <c r="G43" i="14" s="1"/>
  <c r="K16" i="14" s="1"/>
  <c r="J35" i="14"/>
  <c r="J28" i="14"/>
  <c r="J29" i="14" s="1"/>
  <c r="L12" i="14" s="1"/>
  <c r="F27" i="14"/>
  <c r="H48" i="14"/>
  <c r="L48" i="14"/>
  <c r="L49" i="14" s="1"/>
  <c r="L18" i="14" s="1"/>
  <c r="H42" i="14"/>
  <c r="L42" i="14" s="1"/>
  <c r="L43" i="14" s="1"/>
  <c r="L16" i="14" s="1"/>
  <c r="G34" i="14"/>
  <c r="J34" i="14" s="1"/>
  <c r="G47" i="14"/>
  <c r="G49" i="14" s="1"/>
  <c r="K18" i="14" s="1"/>
  <c r="C28" i="14"/>
  <c r="F28" i="14" s="1"/>
  <c r="J36" i="14" l="1"/>
  <c r="L14" i="14" s="1"/>
  <c r="M14" i="14" s="1"/>
  <c r="M15" i="15"/>
  <c r="M13" i="15"/>
  <c r="K18" i="15"/>
  <c r="M11" i="15"/>
  <c r="L18" i="15"/>
  <c r="F29" i="14"/>
  <c r="K12" i="14" s="1"/>
  <c r="M12" i="14" s="1"/>
  <c r="M18" i="14"/>
  <c r="M16" i="14"/>
  <c r="L21" i="14"/>
  <c r="M18" i="15" l="1"/>
  <c r="K21" i="14"/>
  <c r="M21" i="14"/>
  <c r="C169" i="7" l="1"/>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J15" i="7"/>
  <c r="H38" i="7" s="1"/>
  <c r="L38" i="7" s="1"/>
  <c r="I15" i="7"/>
  <c r="C39" i="7" s="1"/>
  <c r="G39" i="7" s="1"/>
  <c r="G16" i="7"/>
  <c r="F16" i="7"/>
  <c r="E16" i="7"/>
  <c r="D16" i="7"/>
  <c r="D14" i="7"/>
  <c r="F14" i="7"/>
  <c r="E14" i="7"/>
  <c r="J13" i="7"/>
  <c r="G31" i="7" s="1"/>
  <c r="J31" i="7" s="1"/>
  <c r="I13" i="7"/>
  <c r="C31" i="7" s="1"/>
  <c r="C25" i="7"/>
  <c r="F25" i="7" s="1"/>
  <c r="N15" i="7"/>
  <c r="N13" i="7"/>
  <c r="N11" i="7"/>
  <c r="K39" i="7"/>
  <c r="I39" i="7"/>
  <c r="F38" i="7"/>
  <c r="E38" i="7"/>
  <c r="D38" i="7"/>
  <c r="H32" i="7"/>
  <c r="E31" i="7"/>
  <c r="D31" i="7"/>
  <c r="H25" i="7"/>
  <c r="E24" i="7"/>
  <c r="D24" i="7"/>
  <c r="G25" i="7"/>
  <c r="F12" i="7"/>
  <c r="E12" i="7"/>
  <c r="N18" i="7" l="1"/>
  <c r="O18" i="7" s="1"/>
  <c r="G24" i="7"/>
  <c r="J24" i="7" s="1"/>
  <c r="H39" i="7"/>
  <c r="L39" i="7" s="1"/>
  <c r="L40" i="7" s="1"/>
  <c r="L15" i="7" s="1"/>
  <c r="G32" i="7"/>
  <c r="J32" i="7" s="1"/>
  <c r="J33" i="7" s="1"/>
  <c r="L13" i="7" s="1"/>
  <c r="C38" i="7"/>
  <c r="G38" i="7" s="1"/>
  <c r="G40" i="7" s="1"/>
  <c r="K15" i="7" s="1"/>
  <c r="C32" i="7"/>
  <c r="F32" i="7" s="1"/>
  <c r="F31" i="7"/>
  <c r="C24" i="7"/>
  <c r="F24" i="7" s="1"/>
  <c r="F26" i="7" s="1"/>
  <c r="K11" i="7" s="1"/>
  <c r="J25" i="7"/>
  <c r="F33" i="7" l="1"/>
  <c r="K13" i="7" s="1"/>
  <c r="M13" i="7" s="1"/>
  <c r="J26" i="7"/>
  <c r="L11" i="7" s="1"/>
  <c r="L18" i="7" s="1"/>
  <c r="M15" i="7"/>
  <c r="K18" i="7" l="1"/>
  <c r="M11" i="7"/>
  <c r="M18" i="7" s="1"/>
  <c r="J83" i="4" l="1"/>
  <c r="I83" i="4"/>
  <c r="H83" i="4"/>
  <c r="T82" i="4"/>
  <c r="S82" i="4"/>
  <c r="R82" i="4"/>
  <c r="Q82" i="4"/>
  <c r="P82" i="4"/>
  <c r="O82" i="4"/>
  <c r="N82" i="4"/>
  <c r="M82" i="4"/>
  <c r="L82" i="4"/>
  <c r="K82" i="4"/>
  <c r="J82" i="4"/>
  <c r="I82" i="4"/>
  <c r="H82" i="4"/>
  <c r="P65" i="4"/>
  <c r="O65" i="4"/>
  <c r="N65" i="4"/>
  <c r="M57" i="4"/>
  <c r="L57" i="4"/>
  <c r="K57" i="4"/>
  <c r="J57" i="4"/>
  <c r="I57" i="4"/>
  <c r="H57" i="4"/>
  <c r="M49" i="4"/>
  <c r="L49" i="4"/>
  <c r="K49" i="4"/>
  <c r="J49" i="4"/>
  <c r="I49" i="4"/>
  <c r="H49" i="4"/>
  <c r="M48" i="4"/>
  <c r="L48" i="4"/>
  <c r="K48" i="4"/>
  <c r="J48" i="4"/>
  <c r="I48" i="4"/>
  <c r="H48"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D11" i="2" l="1"/>
  <c r="D3" i="2"/>
  <c r="C4" i="3" s="1"/>
  <c r="D4" i="2"/>
  <c r="C6" i="3" s="1"/>
  <c r="D5" i="2"/>
  <c r="C8" i="3" s="1"/>
  <c r="D6" i="2"/>
  <c r="C11" i="3" s="1"/>
  <c r="D7" i="2"/>
  <c r="C12" i="3" s="1"/>
  <c r="D8" i="2"/>
  <c r="C14" i="3" s="1"/>
  <c r="D9" i="2"/>
  <c r="C16" i="3" s="1"/>
  <c r="D10" i="2"/>
  <c r="C19" i="3" s="1"/>
  <c r="D12" i="2"/>
  <c r="C20" i="3" s="1"/>
  <c r="D13" i="2"/>
  <c r="D14" i="2"/>
  <c r="C22" i="3" s="1"/>
  <c r="D15" i="2"/>
  <c r="C24" i="3" s="1"/>
  <c r="D16" i="2"/>
  <c r="C27" i="3" s="1"/>
  <c r="D17" i="2"/>
  <c r="D18" i="2"/>
  <c r="C28" i="3" s="1"/>
  <c r="D19" i="2"/>
  <c r="D20" i="2"/>
  <c r="D21" i="2"/>
  <c r="D22" i="2"/>
  <c r="C30" i="3" s="1"/>
  <c r="D23" i="2"/>
  <c r="D24" i="2"/>
  <c r="C33" i="3" s="1"/>
  <c r="D25" i="2"/>
  <c r="C35" i="3" s="1"/>
  <c r="D26" i="2"/>
  <c r="C36" i="3" s="1"/>
  <c r="D27" i="2"/>
  <c r="C38" i="3" s="1"/>
  <c r="D28" i="2"/>
  <c r="C41" i="3" s="1"/>
  <c r="D29" i="2"/>
  <c r="C43" i="3" s="1"/>
  <c r="D30" i="2"/>
  <c r="C44" i="3" s="1"/>
  <c r="D31" i="2"/>
  <c r="C46" i="3" s="1"/>
  <c r="D32" i="2"/>
  <c r="C48" i="3" s="1"/>
  <c r="D33" i="2"/>
  <c r="C51" i="3" s="1"/>
  <c r="D34" i="2"/>
  <c r="C52" i="3" s="1"/>
  <c r="D35" i="2"/>
  <c r="C54" i="3" s="1"/>
  <c r="D36" i="2"/>
  <c r="D2" i="2"/>
  <c r="C3" i="3" s="1"/>
  <c r="C2" i="4"/>
  <c r="B2" i="2" s="1"/>
  <c r="B2" i="3" s="1"/>
  <c r="C34" i="3" l="1"/>
  <c r="C26" i="3"/>
  <c r="C45" i="3"/>
  <c r="C25" i="3"/>
  <c r="C18" i="3"/>
  <c r="C17" i="3"/>
  <c r="C50" i="3"/>
  <c r="C10" i="3"/>
  <c r="C49" i="3"/>
  <c r="C9" i="3"/>
  <c r="C42" i="3"/>
  <c r="B3" i="3"/>
  <c r="C40" i="3"/>
  <c r="C32" i="3"/>
  <c r="C55" i="3"/>
  <c r="C47" i="3"/>
  <c r="C39" i="3"/>
  <c r="C31" i="3"/>
  <c r="C23" i="3"/>
  <c r="C15" i="3"/>
  <c r="C7" i="3"/>
  <c r="C57" i="3"/>
  <c r="C56" i="3"/>
  <c r="C53" i="3"/>
  <c r="C37" i="3"/>
  <c r="C29" i="3"/>
  <c r="C21" i="3"/>
  <c r="C13" i="3"/>
  <c r="C5" i="3"/>
  <c r="C2" i="3"/>
  <c r="C3" i="4"/>
  <c r="B3" i="2" s="1"/>
  <c r="B4" i="3" s="1"/>
  <c r="C4" i="4"/>
  <c r="B4" i="2" s="1"/>
  <c r="B6" i="3" s="1"/>
  <c r="C5" i="4"/>
  <c r="B5" i="2" s="1"/>
  <c r="B9" i="3" s="1"/>
  <c r="C6" i="4"/>
  <c r="B6" i="2" s="1"/>
  <c r="B10" i="3" s="1"/>
  <c r="C7" i="4"/>
  <c r="B7" i="2" s="1"/>
  <c r="B12" i="3" s="1"/>
  <c r="C8" i="4"/>
  <c r="B8" i="2" s="1"/>
  <c r="B14" i="3" s="1"/>
  <c r="C9" i="4"/>
  <c r="B9" i="2" s="1"/>
  <c r="B16" i="3" s="1"/>
  <c r="C10" i="4"/>
  <c r="B10" i="2" s="1"/>
  <c r="B18" i="3" s="1"/>
  <c r="C11" i="4"/>
  <c r="B11" i="2" s="1"/>
  <c r="C12" i="4"/>
  <c r="B12" i="2" s="1"/>
  <c r="C13" i="4"/>
  <c r="B13" i="2" s="1"/>
  <c r="C14" i="4"/>
  <c r="B14" i="2" s="1"/>
  <c r="B22" i="3" s="1"/>
  <c r="C15" i="4"/>
  <c r="B15" i="2" s="1"/>
  <c r="B25" i="3" s="1"/>
  <c r="C16" i="4"/>
  <c r="B16" i="2" s="1"/>
  <c r="B26" i="3" s="1"/>
  <c r="C17" i="4"/>
  <c r="B17" i="2" s="1"/>
  <c r="C18" i="4"/>
  <c r="B18" i="2" s="1"/>
  <c r="B28" i="3" s="1"/>
  <c r="C19" i="4"/>
  <c r="B19" i="2" s="1"/>
  <c r="C20" i="4"/>
  <c r="B20" i="2" s="1"/>
  <c r="C21" i="4"/>
  <c r="B21" i="2" s="1"/>
  <c r="C22" i="4"/>
  <c r="B22" i="2" s="1"/>
  <c r="B30" i="3" s="1"/>
  <c r="C23" i="4"/>
  <c r="B23" i="2" s="1"/>
  <c r="C24" i="4"/>
  <c r="B24" i="2" s="1"/>
  <c r="B32" i="3" s="1"/>
  <c r="C25" i="4"/>
  <c r="B25" i="2" s="1"/>
  <c r="B34" i="3" s="1"/>
  <c r="C26" i="4"/>
  <c r="B26" i="2" s="1"/>
  <c r="B36" i="3" s="1"/>
  <c r="C27" i="4"/>
  <c r="B27" i="2" s="1"/>
  <c r="B38" i="3" s="1"/>
  <c r="C28" i="4"/>
  <c r="B28" i="2" s="1"/>
  <c r="B41" i="3" s="1"/>
  <c r="C29" i="4"/>
  <c r="B29" i="2" s="1"/>
  <c r="B42" i="3" s="1"/>
  <c r="C30" i="4"/>
  <c r="B30" i="2" s="1"/>
  <c r="B44" i="3" s="1"/>
  <c r="C31" i="4"/>
  <c r="B31" i="2" s="1"/>
  <c r="B46" i="3" s="1"/>
  <c r="C32" i="4"/>
  <c r="B32" i="2" s="1"/>
  <c r="B49" i="3" s="1"/>
  <c r="C33" i="4"/>
  <c r="B33" i="2" s="1"/>
  <c r="B50" i="3" s="1"/>
  <c r="C34" i="4"/>
  <c r="B34" i="2" s="1"/>
  <c r="B52" i="3" s="1"/>
  <c r="C35" i="4"/>
  <c r="B35" i="2" s="1"/>
  <c r="B54" i="3" s="1"/>
  <c r="C36" i="4"/>
  <c r="B36" i="2" s="1"/>
  <c r="B56" i="3" s="1"/>
  <c r="C37" i="4"/>
  <c r="B51" i="3" l="1"/>
  <c r="B29" i="3"/>
  <c r="B7" i="3"/>
  <c r="B15" i="3"/>
  <c r="B33" i="3"/>
  <c r="B5" i="3"/>
  <c r="B57" i="3"/>
  <c r="B55" i="3"/>
  <c r="B35" i="3"/>
  <c r="B24" i="3"/>
  <c r="B17" i="3"/>
  <c r="B43" i="3"/>
  <c r="B8" i="3"/>
  <c r="B23" i="3"/>
  <c r="B37" i="3"/>
  <c r="B21" i="3"/>
  <c r="B20" i="3"/>
  <c r="B31" i="3"/>
  <c r="B11" i="3"/>
  <c r="B53" i="3"/>
  <c r="B45" i="3"/>
  <c r="B39" i="3"/>
  <c r="B19" i="3"/>
  <c r="B40" i="3"/>
  <c r="B13" i="3"/>
  <c r="B47" i="3"/>
  <c r="B27" i="3"/>
  <c r="B48" i="3"/>
</calcChain>
</file>

<file path=xl/sharedStrings.xml><?xml version="1.0" encoding="utf-8"?>
<sst xmlns="http://schemas.openxmlformats.org/spreadsheetml/2006/main" count="2912" uniqueCount="696">
  <si>
    <t>sch_ID</t>
  </si>
  <si>
    <t>SchoolName</t>
  </si>
  <si>
    <t>EDDIESchoolID</t>
  </si>
  <si>
    <t>Address</t>
  </si>
  <si>
    <t>County</t>
  </si>
  <si>
    <t>SchoolType</t>
  </si>
  <si>
    <t>MSTAProject</t>
  </si>
  <si>
    <t>Notes</t>
  </si>
  <si>
    <t>RP 2021-15</t>
  </si>
  <si>
    <t>Peak Charter Academy</t>
  </si>
  <si>
    <t>Greensboro Academy</t>
  </si>
  <si>
    <t>Summerfield Charter Academy</t>
  </si>
  <si>
    <t>Forsyth Academy</t>
  </si>
  <si>
    <t>PreEminent Charter School</t>
  </si>
  <si>
    <t>The Academy of Moore County</t>
  </si>
  <si>
    <t>Rolesville Charter Academy</t>
  </si>
  <si>
    <t>Gate City Charter Academy</t>
  </si>
  <si>
    <t>Bethany Community School</t>
  </si>
  <si>
    <t>Telra Institute</t>
  </si>
  <si>
    <t>Arapahoe Charter School</t>
  </si>
  <si>
    <t>Research Triangle High School</t>
  </si>
  <si>
    <t>Voyager Academy</t>
  </si>
  <si>
    <t>East Wake High School</t>
  </si>
  <si>
    <t>Selma Middle School</t>
  </si>
  <si>
    <t>Chatham School of Science &amp; Engineering</t>
  </si>
  <si>
    <t>Cleveland High School</t>
  </si>
  <si>
    <t>Stantonsburg Elementary</t>
  </si>
  <si>
    <t>New Hope Elementary</t>
  </si>
  <si>
    <t>Chatham Middle</t>
  </si>
  <si>
    <t>Winterville Charter Academy</t>
  </si>
  <si>
    <t>93M000</t>
  </si>
  <si>
    <t>1601 Orchard Villas Ave, Apex, NC 27502</t>
  </si>
  <si>
    <t>Wake</t>
  </si>
  <si>
    <t>41B000</t>
  </si>
  <si>
    <t>4049 Battleground Ave, Greensboro, NC 27410</t>
  </si>
  <si>
    <t>Guilford</t>
  </si>
  <si>
    <t>41J000</t>
  </si>
  <si>
    <t>5303 US-220, Summerfield, NC 27358</t>
  </si>
  <si>
    <t>Forsyth</t>
  </si>
  <si>
    <t>Moore</t>
  </si>
  <si>
    <t>34F000</t>
  </si>
  <si>
    <t>5426 Shattalon Drive, Winston-Salem, NC 27106</t>
  </si>
  <si>
    <t>92M000</t>
  </si>
  <si>
    <t>3815 Rock Quarry Road, Raleigh, NC 27610</t>
  </si>
  <si>
    <t>Northeast Academy for Aerospace &amp; Advanced Technologies</t>
  </si>
  <si>
    <t>70A000</t>
  </si>
  <si>
    <t>1413 W Ehringhaus St, Elizabeth City, NC 27909</t>
  </si>
  <si>
    <t>Pasquotank</t>
  </si>
  <si>
    <t>63A000</t>
  </si>
  <si>
    <t>12588 HWY 15-501 South, Aberdeen, NC 28315</t>
  </si>
  <si>
    <t>93P000</t>
  </si>
  <si>
    <t>908 Eagle Scholars Drive, Rolesville, NC 27571</t>
  </si>
  <si>
    <t>41L000</t>
  </si>
  <si>
    <t>123 Flemingfield Road, Greensboro, NC 27405</t>
  </si>
  <si>
    <t>79A000</t>
  </si>
  <si>
    <t>1288 Hudson Rd, Summerfield, NC 27358</t>
  </si>
  <si>
    <t>Rockingham</t>
  </si>
  <si>
    <t>90F000</t>
  </si>
  <si>
    <t>2505 Weddington Rd, Monroe, NC 28110</t>
  </si>
  <si>
    <t>Union</t>
  </si>
  <si>
    <t>Apprentice Academy High School of North Carolina</t>
  </si>
  <si>
    <t>62L000</t>
  </si>
  <si>
    <t>Mecklenburg</t>
  </si>
  <si>
    <t>69A000</t>
  </si>
  <si>
    <t>9005 NC Hwy 306 S, Arapahoe, NC 28510</t>
  </si>
  <si>
    <t>807 S. Trade St., Matthews, NC 28105</t>
  </si>
  <si>
    <t>Pamlico</t>
  </si>
  <si>
    <t>32N000</t>
  </si>
  <si>
    <t>3106 East NC Highway 54, Durham, NC 27709</t>
  </si>
  <si>
    <t>Durham</t>
  </si>
  <si>
    <t>39B000</t>
  </si>
  <si>
    <t>Oxford Preparatory School</t>
  </si>
  <si>
    <t>6041B Landis Rd, Oxford, NC 27565</t>
  </si>
  <si>
    <t>Granville</t>
  </si>
  <si>
    <t>32L000</t>
  </si>
  <si>
    <t>101 Hock Parc Drive, Durham, NC 27704</t>
  </si>
  <si>
    <t>32R000</t>
  </si>
  <si>
    <t>Excelsior Classical Academy CFA</t>
  </si>
  <si>
    <t>4100 N Roxboro Street, Durham, NC 27704</t>
  </si>
  <si>
    <t>5101 Rolesville Rd, Wendell, NC 27591</t>
  </si>
  <si>
    <t>Nash</t>
  </si>
  <si>
    <t>Johnston</t>
  </si>
  <si>
    <t>Public</t>
  </si>
  <si>
    <t>Southern Nash Middle</t>
  </si>
  <si>
    <t>North Johnston High</t>
  </si>
  <si>
    <t>West Johnston High</t>
  </si>
  <si>
    <t>Southern Nash High</t>
  </si>
  <si>
    <t>Lucama Elementary</t>
  </si>
  <si>
    <t>Chatham</t>
  </si>
  <si>
    <t>Archer Lodge Middle</t>
  </si>
  <si>
    <t>5301 South NC Highway 581, Spring Hope, NC 27882</t>
  </si>
  <si>
    <t>1533 Hwy 301 N, Selma, NC 27576</t>
  </si>
  <si>
    <t>501 Martin Luther King Jr Blvd, Siler City, NC 27344</t>
  </si>
  <si>
    <t>5915 US Hwy 301 N, Kenly, NC 27542</t>
  </si>
  <si>
    <t>1892 Polenta Rd, Clayton, NC 27520</t>
  </si>
  <si>
    <t>5935 Raleigh Road, Benson, NC 27504</t>
  </si>
  <si>
    <t>6446 Southern Nash High Road, Bailey, NC 27807</t>
  </si>
  <si>
    <t>6260 Blalock Road, Lucama, NC 27851</t>
  </si>
  <si>
    <t>Wilson</t>
  </si>
  <si>
    <t>Gray Stone Day School</t>
  </si>
  <si>
    <t>84B000</t>
  </si>
  <si>
    <t>49464 Merner Terrace, Misenheimer, NC 28109</t>
  </si>
  <si>
    <t>Stanly</t>
  </si>
  <si>
    <t>Mountain Island Charter School Inc</t>
  </si>
  <si>
    <t>36C000</t>
  </si>
  <si>
    <t>13440 Lucia Riverbend Highway, Mt. Holly, NC 28120</t>
  </si>
  <si>
    <t>Gaston</t>
  </si>
  <si>
    <t>409 S Main St, Stantonsburg, NC 27883</t>
  </si>
  <si>
    <t>4826 Packhouse Rd, Wilson, NC 27896</t>
  </si>
  <si>
    <t>2025 South 2nd Avenue Ext, Siler City, NC 27344</t>
  </si>
  <si>
    <t>Seaforth High School</t>
  </si>
  <si>
    <t>444 Seaforth Rd, Pittsboro NC 27312</t>
  </si>
  <si>
    <t>762 Wendell Rd, Wendell, NC 27591</t>
  </si>
  <si>
    <t>74C000</t>
  </si>
  <si>
    <t>4160 Bayswater Road, Winterville, NC 28590</t>
  </si>
  <si>
    <t>Pitt</t>
  </si>
  <si>
    <t>3106 Heritage Trade Dr, Wake Forest, NC 27587</t>
  </si>
  <si>
    <t>Thales Academy of Wake Forest</t>
  </si>
  <si>
    <t>A0902540</t>
  </si>
  <si>
    <t>No EDDIE ID; used NCDS School ID</t>
  </si>
  <si>
    <t>Fuquay-Varina Middle</t>
  </si>
  <si>
    <t>109 N Ennis Street, Fuquay-Varina, NC 27526</t>
  </si>
  <si>
    <t>Good</t>
  </si>
  <si>
    <t>GroundCameraCoverage</t>
  </si>
  <si>
    <t>Field trip on data collection day; may significantly affect student count</t>
  </si>
  <si>
    <t>ObservationDate</t>
  </si>
  <si>
    <t xml:space="preserve">School is part of a mall. High observation error (arrivals do not total up to departures). </t>
  </si>
  <si>
    <t>Good; see notes</t>
  </si>
  <si>
    <t>Possible Issue</t>
  </si>
  <si>
    <t>Parents parking at nearby Bojangles and nearby street outside of ground camera capture zone</t>
  </si>
  <si>
    <t>Incomplete Coverage</t>
  </si>
  <si>
    <t>Did not capture eastern ingress/egress point</t>
  </si>
  <si>
    <t>Low-volume access road to back of buildings/field not captured.</t>
  </si>
  <si>
    <t>Observed elementary school only. Access from Freedom Lake Dr and main Voyager Academy campus not captured.</t>
  </si>
  <si>
    <t>Unusure if house located between campus ingress/egress points is part of school or not; its driveway was not captured</t>
  </si>
  <si>
    <t>Access to bus lot not captured.</t>
  </si>
  <si>
    <t>Did not capture paved roadway/path along back of school building, or campus-adjacent building (not sure if part of school)</t>
  </si>
  <si>
    <t>One camera falls over halfway through the day</t>
  </si>
  <si>
    <t>Parking in lot between school and nearby medical complex not captured (22/ parking spaces on school property.)</t>
  </si>
  <si>
    <t>Access to bus lot/rear parking lot not captured. Drone pilot observed parents and students walking from nearby neighborhood</t>
  </si>
  <si>
    <t>metadata_ID</t>
  </si>
  <si>
    <t>SchoolYear</t>
  </si>
  <si>
    <t>PK/K</t>
  </si>
  <si>
    <t>SchoolStaff</t>
  </si>
  <si>
    <t>PM_Buses</t>
  </si>
  <si>
    <t>AM_Buses</t>
  </si>
  <si>
    <t>Program</t>
  </si>
  <si>
    <t>StudentsWhoWalk</t>
  </si>
  <si>
    <t>StudentsWhoBike</t>
  </si>
  <si>
    <t>StudentDrivers_Grade10</t>
  </si>
  <si>
    <t>StudentDrivers_Grade11</t>
  </si>
  <si>
    <t>StudentDrivers_Grade12</t>
  </si>
  <si>
    <t>StudentDrivers_Total</t>
  </si>
  <si>
    <t>GreenwayOrSidewalk</t>
  </si>
  <si>
    <t>PopCollectionMethod</t>
  </si>
  <si>
    <t>Start_1</t>
  </si>
  <si>
    <t>End_1</t>
  </si>
  <si>
    <t>Start_2</t>
  </si>
  <si>
    <t>End_2</t>
  </si>
  <si>
    <t>TimeNotes</t>
  </si>
  <si>
    <t>2021-2022</t>
  </si>
  <si>
    <t>Contains elementary, middle, and high school. Data only observed at Voyager Academy Elementary School</t>
  </si>
  <si>
    <t>2022-2023</t>
  </si>
  <si>
    <t>SurveyCompletion</t>
  </si>
  <si>
    <t>StudentsWhoTakeBus</t>
  </si>
  <si>
    <t>Regular Calendar</t>
  </si>
  <si>
    <t/>
  </si>
  <si>
    <t>Survey</t>
  </si>
  <si>
    <t>8:00 AM - 3:15 PM K-5, 8:00 AM - 3:30 PM 6-8</t>
  </si>
  <si>
    <t>55</t>
  </si>
  <si>
    <t>Yes</t>
  </si>
  <si>
    <t>60</t>
  </si>
  <si>
    <t>No</t>
  </si>
  <si>
    <t>65</t>
  </si>
  <si>
    <t>75</t>
  </si>
  <si>
    <t>71</t>
  </si>
  <si>
    <t>Year Round</t>
  </si>
  <si>
    <t>50</t>
  </si>
  <si>
    <t xml:space="preserve">65 </t>
  </si>
  <si>
    <t>45</t>
  </si>
  <si>
    <t>27</t>
  </si>
  <si>
    <t>30</t>
  </si>
  <si>
    <t>83</t>
  </si>
  <si>
    <t>54</t>
  </si>
  <si>
    <t>8:00 AM - 2:45 PM K-6, 8:20 AM - 3:20 PM 7-12</t>
  </si>
  <si>
    <t>80</t>
  </si>
  <si>
    <t>Modified Year Round</t>
  </si>
  <si>
    <t>100</t>
  </si>
  <si>
    <t>145</t>
  </si>
  <si>
    <t>63</t>
  </si>
  <si>
    <t>Early College</t>
  </si>
  <si>
    <t>25</t>
  </si>
  <si>
    <t>94</t>
  </si>
  <si>
    <t>125</t>
  </si>
  <si>
    <t>8:05 AM - 2:10 PM 6-8; 9:00 AM - 2:30 PM 9-12</t>
  </si>
  <si>
    <t>8:20 AM - 3:20 PM K-5; 7:30 AM - 2:30 PM 6-12</t>
  </si>
  <si>
    <t>185</t>
  </si>
  <si>
    <t>70</t>
  </si>
  <si>
    <t>104</t>
  </si>
  <si>
    <t>ADM Estimate</t>
  </si>
  <si>
    <t>AM Queue (Feet)</t>
  </si>
  <si>
    <t>PM Queue (Feet)</t>
  </si>
  <si>
    <t>Loading Zone (Feet)</t>
  </si>
  <si>
    <t>TotalStudents</t>
  </si>
  <si>
    <t>Departures</t>
  </si>
  <si>
    <t>Arrivals</t>
  </si>
  <si>
    <t>UrbanCharter</t>
  </si>
  <si>
    <t>Private_or_NonUrbanCharter</t>
  </si>
  <si>
    <t>Enrollment</t>
  </si>
  <si>
    <t>Head Count</t>
  </si>
  <si>
    <t>Grades_Instructed</t>
  </si>
  <si>
    <t>Grades PK - 5</t>
  </si>
  <si>
    <t>Grades 9 - 12</t>
  </si>
  <si>
    <t>Classified as Private_or_NonUrbanCharter in RP 2019-27</t>
  </si>
  <si>
    <t>Public Elem</t>
  </si>
  <si>
    <t>Public Middle</t>
  </si>
  <si>
    <t>Public High</t>
  </si>
  <si>
    <t>Private PK-K</t>
  </si>
  <si>
    <t>Private Grades 1-10</t>
  </si>
  <si>
    <t>Private Grade 11</t>
  </si>
  <si>
    <t>Private Grade 12</t>
  </si>
  <si>
    <t>Urban Charter Grades K-10</t>
  </si>
  <si>
    <t>Urban Charter Grade 11</t>
  </si>
  <si>
    <t>Urban Charter Grade 12</t>
  </si>
  <si>
    <t>Staff per Student</t>
  </si>
  <si>
    <t>Student Drivers per HS/Grade 11-12 Student</t>
  </si>
  <si>
    <t>AM has_buses</t>
  </si>
  <si>
    <t>AM Buses per Student</t>
  </si>
  <si>
    <t>AM Parents</t>
  </si>
  <si>
    <t>AM Cars per Student</t>
  </si>
  <si>
    <t>AM Avg Car Length</t>
  </si>
  <si>
    <t>AM % Parents at Once</t>
  </si>
  <si>
    <t>AM Queue (Feet) per Student</t>
  </si>
  <si>
    <t>PM has_buses</t>
  </si>
  <si>
    <t>PM Buses per Student</t>
  </si>
  <si>
    <t>PM Parents</t>
  </si>
  <si>
    <t>PM Cars per Student</t>
  </si>
  <si>
    <t>PM Avg Car Length</t>
  </si>
  <si>
    <t>PM % Parents at Once</t>
  </si>
  <si>
    <t>PM Queue (Feet) per Student</t>
  </si>
  <si>
    <t>Metadata ID</t>
  </si>
  <si>
    <t>Weights</t>
  </si>
  <si>
    <t>Max Queue Modeling</t>
  </si>
  <si>
    <t>Early Morning Arrivals</t>
  </si>
  <si>
    <t>1:55 Before Start</t>
  </si>
  <si>
    <t>2:00 Before Start</t>
  </si>
  <si>
    <t>1:50 Before Start</t>
  </si>
  <si>
    <t>1:45 Before Start</t>
  </si>
  <si>
    <t>1:40 Before Start</t>
  </si>
  <si>
    <t>1:35 Before Start</t>
  </si>
  <si>
    <t>1:30 Before Start</t>
  </si>
  <si>
    <t>1:25 Before Start</t>
  </si>
  <si>
    <t>1:20 Before Start</t>
  </si>
  <si>
    <t>1:15 Before Start</t>
  </si>
  <si>
    <t>1:10 Before Start</t>
  </si>
  <si>
    <t>1:05 Before Start</t>
  </si>
  <si>
    <t>1:00 Before Start</t>
  </si>
  <si>
    <t>0:55 Before Start</t>
  </si>
  <si>
    <t>0:50 Before Start</t>
  </si>
  <si>
    <t>0:45 Before Start</t>
  </si>
  <si>
    <t>0:40 Before Start</t>
  </si>
  <si>
    <t>0:35 Before Start</t>
  </si>
  <si>
    <t>0:30 Before Start</t>
  </si>
  <si>
    <t>0:25 Before Start</t>
  </si>
  <si>
    <t>0:20 Before Start</t>
  </si>
  <si>
    <t>0:15 Before Start</t>
  </si>
  <si>
    <t>0:10 Before Start</t>
  </si>
  <si>
    <t>0:05 Before Start</t>
  </si>
  <si>
    <t>Start of School</t>
  </si>
  <si>
    <t>0:05 After Start</t>
  </si>
  <si>
    <t>0:10 After Start</t>
  </si>
  <si>
    <t>0:15 After Start</t>
  </si>
  <si>
    <t>0:20 After Start</t>
  </si>
  <si>
    <t>0:25 After Start</t>
  </si>
  <si>
    <t>0:30 After Start</t>
  </si>
  <si>
    <t>0:35 After Start</t>
  </si>
  <si>
    <t>0:40 After Start</t>
  </si>
  <si>
    <t>0:45 After Start</t>
  </si>
  <si>
    <t>0:50 After Start</t>
  </si>
  <si>
    <t>0:55 After Start</t>
  </si>
  <si>
    <t>1:00 After Start</t>
  </si>
  <si>
    <t>1:05 After Start</t>
  </si>
  <si>
    <t>1:10 After Start</t>
  </si>
  <si>
    <t>1:15 After Start</t>
  </si>
  <si>
    <t>1:20 After Start</t>
  </si>
  <si>
    <t>1:25 After Start</t>
  </si>
  <si>
    <t>1:30 After Start</t>
  </si>
  <si>
    <t>1:35 After Start</t>
  </si>
  <si>
    <t>1:40 After Start</t>
  </si>
  <si>
    <t>1:45 After Start</t>
  </si>
  <si>
    <t>1:50 After Start</t>
  </si>
  <si>
    <t>1:55 After Start</t>
  </si>
  <si>
    <t>2:00 After Start</t>
  </si>
  <si>
    <t>Mid-Day</t>
  </si>
  <si>
    <t>3:00 Before Dismissal</t>
  </si>
  <si>
    <t>2:55 Before Dismissal</t>
  </si>
  <si>
    <t>2:50 Before Dismissal</t>
  </si>
  <si>
    <t>2:45 Before Dismissal</t>
  </si>
  <si>
    <t>2:40 Before Dismissal</t>
  </si>
  <si>
    <t>2:35 Before Dismissal</t>
  </si>
  <si>
    <t>2:30 Before Dismissal</t>
  </si>
  <si>
    <t>2:25 Before Dismissal</t>
  </si>
  <si>
    <t>2:20 Before Dismissal</t>
  </si>
  <si>
    <t>2:15 Before Dismissal</t>
  </si>
  <si>
    <t>2:10 Before Dismissal</t>
  </si>
  <si>
    <t>2:05 Before Dismissal</t>
  </si>
  <si>
    <t>2:00 Before Dismissal</t>
  </si>
  <si>
    <t>1:55 Before Dismissal</t>
  </si>
  <si>
    <t>1:50 Before Dismissal</t>
  </si>
  <si>
    <t>1:45 Before Dismissal</t>
  </si>
  <si>
    <t>1:40 Before Dismissal</t>
  </si>
  <si>
    <t>1:35 Before Dismissal</t>
  </si>
  <si>
    <t>1:30 Before Dismissal</t>
  </si>
  <si>
    <t>1:25 Before Dismissal</t>
  </si>
  <si>
    <t>1:20 Before Dismissal</t>
  </si>
  <si>
    <t>1:15 Before Dismissal</t>
  </si>
  <si>
    <t>1:10 Before Dismissal</t>
  </si>
  <si>
    <t>1:05 Before Dismissal</t>
  </si>
  <si>
    <t>1:00 Before Dismissal</t>
  </si>
  <si>
    <t>0:55 Before Dismissal</t>
  </si>
  <si>
    <t>0:50 Before Dismissal</t>
  </si>
  <si>
    <t>0:45 Before Dismissal</t>
  </si>
  <si>
    <t>0:40 Before Dismissal</t>
  </si>
  <si>
    <t>0:35 Before Dismissal</t>
  </si>
  <si>
    <t>0:30 Before Dismissal</t>
  </si>
  <si>
    <t>0:25 Before Dismissal</t>
  </si>
  <si>
    <t>0:20 Before Dismissal</t>
  </si>
  <si>
    <t>0:15 Before Dismissal</t>
  </si>
  <si>
    <t>0:10 Before Dismissal</t>
  </si>
  <si>
    <t>0:05 Before Dismissal</t>
  </si>
  <si>
    <t>Dismissal</t>
  </si>
  <si>
    <t>0:05 After Dismissal</t>
  </si>
  <si>
    <t>0:10 After Dismissal</t>
  </si>
  <si>
    <t>0:15 After Dismissal</t>
  </si>
  <si>
    <t>0:20 After Dismissal</t>
  </si>
  <si>
    <t>0:25 After Dismissal</t>
  </si>
  <si>
    <t>0:30 After Dismissal</t>
  </si>
  <si>
    <t>0:35 After Dismissal</t>
  </si>
  <si>
    <t>0:40 After Dismissal</t>
  </si>
  <si>
    <t>0:45 After Dismissal</t>
  </si>
  <si>
    <t>0:50 After Dismissal</t>
  </si>
  <si>
    <t>0:55 After Dismissal</t>
  </si>
  <si>
    <t>1:00 After Dismissal</t>
  </si>
  <si>
    <t>1:05 After Dismissal</t>
  </si>
  <si>
    <t>1:10 After Dismissal</t>
  </si>
  <si>
    <t>1:15 After Dismissal</t>
  </si>
  <si>
    <t>1:20 After Dismissal</t>
  </si>
  <si>
    <t>1:25 After Dismissal</t>
  </si>
  <si>
    <t>1:30 After Dismissal</t>
  </si>
  <si>
    <t>1:35 After Dismissal</t>
  </si>
  <si>
    <t>1:40 After Dismissal</t>
  </si>
  <si>
    <t>1:45 After Dismissal</t>
  </si>
  <si>
    <t>1:50 After Dismissal</t>
  </si>
  <si>
    <t>1:55 After Dismissal</t>
  </si>
  <si>
    <t>2:00 After Dismissal</t>
  </si>
  <si>
    <t>2:05 After Dismissal</t>
  </si>
  <si>
    <t>2:10 After Dismissal</t>
  </si>
  <si>
    <t>2:15 After Dismissal</t>
  </si>
  <si>
    <t>2:20 After Dismissal</t>
  </si>
  <si>
    <t>2:25 After Dismissal</t>
  </si>
  <si>
    <t>2:30 After Dismissal</t>
  </si>
  <si>
    <t>2:35 After Dismissal</t>
  </si>
  <si>
    <t>2:40 After Dismissal</t>
  </si>
  <si>
    <t>2:45 After Dismissal</t>
  </si>
  <si>
    <t>2:50 After Dismissal</t>
  </si>
  <si>
    <t>2:55 After Dismissal</t>
  </si>
  <si>
    <t>3:00 After Dismissal</t>
  </si>
  <si>
    <t>Late Evening</t>
  </si>
  <si>
    <t>Grade-by-grade breakdown of known total population estimated from other public high schools</t>
  </si>
  <si>
    <t>AM queue observed 08/23/2022; PM queue observed 08/18/2022. Grade-by-grade split of total population estimated from The Academy of Moore County</t>
  </si>
  <si>
    <t>Full Day Trip Generation: Arrivals, in 5-minute Blocks, per Student</t>
  </si>
  <si>
    <t>Full Day Trip Generation: Departures, in 5-minute Blocks, per Student</t>
  </si>
  <si>
    <t>Category</t>
  </si>
  <si>
    <t>Student Drivers per Student</t>
  </si>
  <si>
    <t>AM Queue Length (Feet) per Student</t>
  </si>
  <si>
    <t>PM Queue Length (Feet) per Student</t>
  </si>
  <si>
    <t>Departures per Student</t>
  </si>
  <si>
    <t>Arrivals per Student</t>
  </si>
  <si>
    <t>Early Morning Departures</t>
  </si>
  <si>
    <t>West Rowan Elementary</t>
  </si>
  <si>
    <t>480 Mimosa St, Cleveland, NC 27013</t>
  </si>
  <si>
    <t>Rowan</t>
  </si>
  <si>
    <t>RP 2019-27</t>
  </si>
  <si>
    <t>Winget Park Elementary</t>
  </si>
  <si>
    <t>12235 Winget Rd, Charlotte, NC 28278</t>
  </si>
  <si>
    <t>Harold D Isenberg Elementary</t>
  </si>
  <si>
    <t>2800 Jake Alexander Blvd N, Salisbury, NC 28147</t>
  </si>
  <si>
    <t>Hawk Ridge Elementary</t>
  </si>
  <si>
    <t>9201 Bryant Farms Rd, Charlotte, NC 28277</t>
  </si>
  <si>
    <t>Jesse C Carson High School</t>
  </si>
  <si>
    <t>290 Kress Venture Dr, China Grove, NC 28023</t>
  </si>
  <si>
    <t>Charles C Erwin Middle School</t>
  </si>
  <si>
    <t>170 St Luke's Church Rd, Salisbury, NC 28146</t>
  </si>
  <si>
    <t>West Rowan Middle School</t>
  </si>
  <si>
    <t>5925 Statesville Blvd, Salisbury, NC 28147</t>
  </si>
  <si>
    <t>Lynn Road Elementary</t>
  </si>
  <si>
    <t>1601 Lynn Rd, Raleigh, NC 27612</t>
  </si>
  <si>
    <t>Yates Mill Elementary</t>
  </si>
  <si>
    <t>5993 Yates Mill Pond Road, Raleigh, NC 27606</t>
  </si>
  <si>
    <t>Wildwood Forest Elementary</t>
  </si>
  <si>
    <t>8401 Wildwood Forest Drive, Raleigh, NC 27616</t>
  </si>
  <si>
    <t>Wakelon Elementary</t>
  </si>
  <si>
    <t>8921 Pippin Rd, Zebulon, NC 27597</t>
  </si>
  <si>
    <t>York Elementary</t>
  </si>
  <si>
    <t>5201 Brookhaven Dr, Raleigh, NC 27612</t>
  </si>
  <si>
    <t>Apex Elementary</t>
  </si>
  <si>
    <t>700 Tingen Road, Apex, NC 27502</t>
  </si>
  <si>
    <t>Underwood Elementary</t>
  </si>
  <si>
    <t>1614 Glenwood Avenue, Raleigh, NC 27608</t>
  </si>
  <si>
    <t>Bryan Road Elementary</t>
  </si>
  <si>
    <t>8317 Bryan Rd , Garner, NC 27529</t>
  </si>
  <si>
    <t>Oakview Elementary School</t>
  </si>
  <si>
    <t>11500 Holly Springs New Hill Rd, Apex, NC 27539</t>
  </si>
  <si>
    <t>Abbotts Creek Elementary School</t>
  </si>
  <si>
    <t>9900 Durant Road, Raleigh, NC 27614</t>
  </si>
  <si>
    <t>Laurel Mill Elementary</t>
  </si>
  <si>
    <t>730 Laurel Mill Road, Louisburg, NC 27549</t>
  </si>
  <si>
    <t>Franklin</t>
  </si>
  <si>
    <t>Bunn Elementary</t>
  </si>
  <si>
    <t>686 Bunn Elem School Road, Bunn, NC 27508</t>
  </si>
  <si>
    <t>Northwoods Elementary</t>
  </si>
  <si>
    <t>8850 Chapel Hill Road, Cary, NC 27513</t>
  </si>
  <si>
    <t>Richland Creek Elementary School</t>
  </si>
  <si>
    <t>840 Wallridge Drive, Wake Forest, NC 27587</t>
  </si>
  <si>
    <t>Kingswood Elementary</t>
  </si>
  <si>
    <t>200 E. Johnson Street, Cary, NC 27513</t>
  </si>
  <si>
    <t>Apex Friendship High</t>
  </si>
  <si>
    <t>7801 Humie Olive Rd, Apex, NC 27502</t>
  </si>
  <si>
    <t>Middle Creek High</t>
  </si>
  <si>
    <t>123 Middle Creek Park Avenue, Apex, NC 27539</t>
  </si>
  <si>
    <t>Wakefield High</t>
  </si>
  <si>
    <t>2200 Wakefield Pines Drive, Raleigh, NC 27614</t>
  </si>
  <si>
    <t>Apex High</t>
  </si>
  <si>
    <t>1501 Laura Duncan Rd, Apex, NC 27502</t>
  </si>
  <si>
    <t>Address listed as "7600 Roberts Road" in 2019 EDDIE database. School moved locations; 7600 Roberts Rd was a temporary location while new campus was constructed.</t>
  </si>
  <si>
    <t>Carroll Middle</t>
  </si>
  <si>
    <t>4520 Six Forks Rd, Raleigh, NC 27609</t>
  </si>
  <si>
    <t>Wakefield Middle</t>
  </si>
  <si>
    <t>2300 Wakefield Pines Drive, Raleigh, NC 27614</t>
  </si>
  <si>
    <t>East Millbrook Middle</t>
  </si>
  <si>
    <t>3801 Spring Forest Rd, Raleigh, NC 27616</t>
  </si>
  <si>
    <t>Leesville Road Middle</t>
  </si>
  <si>
    <t>8406 Pride Way, Raleigh, NC 27613</t>
  </si>
  <si>
    <t>Reedy Creek Middle</t>
  </si>
  <si>
    <t>930 Reedy Creek Road, Cary, NC 27513</t>
  </si>
  <si>
    <t>Edwin A Anderson Elementary</t>
  </si>
  <si>
    <t>455 Halyburton Memorial Parkway, Wilmington, NC 28412</t>
  </si>
  <si>
    <t>New Hanover</t>
  </si>
  <si>
    <t>Walter L Parsley Elementary</t>
  </si>
  <si>
    <t>3518 Masonboro Loop Road, Wilmington, NC 28409</t>
  </si>
  <si>
    <t>Fremont STARS Elementary</t>
  </si>
  <si>
    <t>101 Pine Street, Fremont, NC 27830</t>
  </si>
  <si>
    <t>Wayne</t>
  </si>
  <si>
    <t>Northeast Elementary School</t>
  </si>
  <si>
    <t>4665 NC Hwy 111 N, Pikeville, NC 27863</t>
  </si>
  <si>
    <t>Rosewood Elementary School</t>
  </si>
  <si>
    <t>126 Charlie Braswell Road, Goldsboro, NC 27530</t>
  </si>
  <si>
    <t>Eastern Wayne High School</t>
  </si>
  <si>
    <t>1135 New Hope Road, Goldsboro, NC 27534</t>
  </si>
  <si>
    <t>Holly Shelter Middle School</t>
  </si>
  <si>
    <t>3921 Roger Haynes Dr, Castle Hayne, NC 28429</t>
  </si>
  <si>
    <t>Needham Broughton High</t>
  </si>
  <si>
    <t>723 Saint Mary's St, Raleigh, NC 27605</t>
  </si>
  <si>
    <t>Alpha Academy</t>
  </si>
  <si>
    <t>26B000</t>
  </si>
  <si>
    <t>8030 Raeford Road, Fayetteville, NC 28304</t>
  </si>
  <si>
    <t>Cumberland</t>
  </si>
  <si>
    <t>Bradford Preparatory School</t>
  </si>
  <si>
    <t>60S000</t>
  </si>
  <si>
    <t>2502 Salome Church Rd, Charlotte, NC 28262</t>
  </si>
  <si>
    <t>Classified as "Virtual Status: SUPPVIRTUAL." Not eligible under initial sample selection criteria.</t>
  </si>
  <si>
    <t>Envision Science Academy</t>
  </si>
  <si>
    <t>92Y000</t>
  </si>
  <si>
    <t>590 Traditions Grande Blvd, Wake Forest, NC 27587</t>
  </si>
  <si>
    <t>Ignite Innovation Academy - Pitt</t>
  </si>
  <si>
    <t>74B000</t>
  </si>
  <si>
    <t>901 Staton Rd, Greenville, NC 27834</t>
  </si>
  <si>
    <t>Maureen Joy Charter School</t>
  </si>
  <si>
    <t>32A000</t>
  </si>
  <si>
    <t>107 South Driver Street, Durham, NC 27703</t>
  </si>
  <si>
    <t>Lake Lure Classical Academy</t>
  </si>
  <si>
    <t>81B000</t>
  </si>
  <si>
    <t>1058 Island Creek Rd, Lake Lure, NC 28746</t>
  </si>
  <si>
    <t>Rutherford</t>
  </si>
  <si>
    <t>Pinnacle Classical Academy (Lower Elem Campus)</t>
  </si>
  <si>
    <t>23A000</t>
  </si>
  <si>
    <t>900 S Post Rd, Shelby, NC 28152</t>
  </si>
  <si>
    <t>Cleveland</t>
  </si>
  <si>
    <t>Pinnacle Classical Academy (Upper Campus)</t>
  </si>
  <si>
    <t>2401 Joes Lake Rd, Shelby, NC 28152</t>
  </si>
  <si>
    <t>Youngsville Academy</t>
  </si>
  <si>
    <t>35B000</t>
  </si>
  <si>
    <t>2045 Hicks Rd, Youngsville, NC 27596</t>
  </si>
  <si>
    <t>Millbridge Elementary</t>
  </si>
  <si>
    <t>155 Ed Deal Rd, China Grove, NC 28023</t>
  </si>
  <si>
    <t>2019-2020</t>
  </si>
  <si>
    <t>2018-2019</t>
  </si>
  <si>
    <t>PM Buses data imputed from 10/11/2019 survey</t>
  </si>
  <si>
    <t>Reported by School</t>
  </si>
  <si>
    <t>ADM estimate of population scaled to school-reported total volume; proportion by grade preserved</t>
  </si>
  <si>
    <t>PM queue: Many gaps due to students crossing the queue</t>
  </si>
  <si>
    <t>PM Queue, data collector note: Hard to see if vehicles are parking or in the queue, should be helped with drone</t>
  </si>
  <si>
    <t>PM Queue, data collector note: Middle of queue is very tough to see, also hard to tell whether cars are entering queue 1 and queue 2</t>
  </si>
  <si>
    <t>Grades K - 5</t>
  </si>
  <si>
    <t>Grades 6 - 8</t>
  </si>
  <si>
    <t>Grades K - 8</t>
  </si>
  <si>
    <t>Grades K - 12</t>
  </si>
  <si>
    <t>Grades K - 2</t>
  </si>
  <si>
    <t>Thank you for your part in helping NCDOT continue to provide “Safe Roads to Safe Schools”</t>
  </si>
  <si>
    <t>This value is based on the 95th percentile of sample data.</t>
  </si>
  <si>
    <t>All calculators now provide an estimated vehicle queue length for High Demand days.</t>
  </si>
  <si>
    <r>
      <t>If you feel your school site is in an area that will have a higher number of parents please use tab</t>
    </r>
    <r>
      <rPr>
        <b/>
        <sz val="14"/>
        <color rgb="FFFF0000"/>
        <rFont val="Arial"/>
        <family val="2"/>
      </rPr>
      <t xml:space="preserve"> Urban Charter</t>
    </r>
    <r>
      <rPr>
        <b/>
        <sz val="14"/>
        <rFont val="Arial"/>
        <family val="2"/>
      </rPr>
      <t>.</t>
    </r>
  </si>
  <si>
    <t>North Carolina Urbanized Area (UZA) Boundaries</t>
  </si>
  <si>
    <t>You can check your Charter School location using the NC Urbanized Area Boundaries map located at this link:</t>
  </si>
  <si>
    <r>
      <t xml:space="preserve">If you have a Charter School in a higher populated urban area use tab </t>
    </r>
    <r>
      <rPr>
        <b/>
        <sz val="14"/>
        <color rgb="FFFF0000"/>
        <rFont val="Arial"/>
        <family val="2"/>
      </rPr>
      <t>Urban Charter</t>
    </r>
    <r>
      <rPr>
        <sz val="14"/>
        <rFont val="Arial"/>
        <family val="2"/>
      </rPr>
      <t>.</t>
    </r>
  </si>
  <si>
    <r>
      <t xml:space="preserve">If you have a Private or Charter School in a low populated non-urban area use the tab </t>
    </r>
    <r>
      <rPr>
        <b/>
        <sz val="14"/>
        <color rgb="FFFF0000"/>
        <rFont val="Arial"/>
        <family val="2"/>
      </rPr>
      <t>Private - Non-urban Charter</t>
    </r>
    <r>
      <rPr>
        <sz val="14"/>
        <rFont val="Arial"/>
        <family val="2"/>
      </rPr>
      <t>.</t>
    </r>
  </si>
  <si>
    <r>
      <t xml:space="preserve">If you have a Public School use the tab </t>
    </r>
    <r>
      <rPr>
        <b/>
        <sz val="14"/>
        <color rgb="FFFF0000"/>
        <rFont val="Arial"/>
        <family val="2"/>
      </rPr>
      <t>Public</t>
    </r>
    <r>
      <rPr>
        <sz val="14"/>
        <rFont val="Arial"/>
        <family val="2"/>
      </rPr>
      <t>.</t>
    </r>
  </si>
  <si>
    <t>Current data indicates Charter Schools in the higher populated urban areas of North Carolina have a significantly higher percentage of parents driving their student to and from school. More accurate calculations are provided by using the tab Urban Charter.</t>
  </si>
  <si>
    <t xml:space="preserve">Update to the MSTA School Traffic Calculator reflects contemporary data for the Public schools. This update uses  Pre-COVID-19 data for its bases, so as traffic patterns resume back to normalcy this update will remain. Deviations from the calculator may be discussed during scoping.   </t>
  </si>
  <si>
    <r>
      <t xml:space="preserve">Help expedite your school's review process by reading and providing the items indicated on tab </t>
    </r>
    <r>
      <rPr>
        <b/>
        <sz val="14"/>
        <color rgb="FFFF0000"/>
        <rFont val="Arial"/>
        <family val="2"/>
      </rPr>
      <t>Requirements for School Studies</t>
    </r>
    <r>
      <rPr>
        <sz val="14"/>
        <rFont val="Arial"/>
        <family val="2"/>
      </rPr>
      <t>.</t>
    </r>
  </si>
  <si>
    <t>IMPORTANT UPDATE</t>
  </si>
  <si>
    <t>Thank you for your part in helping NCDOT to continue providing “Safe Roads to Safe Schools.”</t>
  </si>
  <si>
    <t xml:space="preserve">NCDOT Capacity Analysis Guidelines best practices prepared by Congestion Management Section for using Synchro/SimTraffic software should be executed in School Studies to ensure consistent traffic analysis. NCDOT "Policy for Street and Driveway Access on North Carolina Highways" standards and guidelines should also be applied. Traffic analysis for School Studies requires an understanding of traffic engineering principles and the ability to make sound engineering judgments.  </t>
  </si>
  <si>
    <r>
      <t xml:space="preserve">Please review this information and understand that MSTA is expecting these standards to be met in School Studies reports. As part of our review, an electronic copy of the TIA report, site plan map, associated </t>
    </r>
    <r>
      <rPr>
        <u/>
        <sz val="12"/>
        <rFont val="Times New Roman"/>
        <family val="1"/>
      </rPr>
      <t>5 minute interval</t>
    </r>
    <r>
      <rPr>
        <sz val="12"/>
        <rFont val="Times New Roman"/>
        <family val="1"/>
      </rPr>
      <t xml:space="preserve"> traffic counts (ppd-preferred or xls file), and Synchro files (syn, sim and jpg) are needed. MSTA will evaluate each study not by firm but will identify the firm’s engineer(s). </t>
    </r>
  </si>
  <si>
    <r>
      <t xml:space="preserve">3. </t>
    </r>
    <r>
      <rPr>
        <b/>
        <u/>
        <sz val="12"/>
        <rFont val="Times New Roman"/>
        <family val="1"/>
      </rPr>
      <t>Address the school vehicle loading delays and platooning</t>
    </r>
    <r>
      <rPr>
        <sz val="12"/>
        <rFont val="Times New Roman"/>
        <family val="1"/>
      </rPr>
      <t xml:space="preserve"> (grouping) created by the student loading zone operations. This can be simulated by installing a traffic signal at the first loading bay, defining the loading zone length (number of vehicles being loaded at one time), apply the average loading time per cycle (normally 150 feet for 5 loading bays with a 20-second loading and 20-second exiting delay for a 40-second cycle length.  Red time set to 5 sec. Yellow time set to 2 sec. No lag time). On-campus speed limits will generally be 10 mph. This will affect the LOS of the intersections in the study area and must be included in the TIA analysis. </t>
    </r>
  </si>
  <si>
    <r>
      <t xml:space="preserve">2. </t>
    </r>
    <r>
      <rPr>
        <b/>
        <u/>
        <sz val="12"/>
        <rFont val="Times New Roman"/>
        <family val="1"/>
      </rPr>
      <t>Using Synchro 10, adjust the Peak Hour Factor (PHF) for school related traffic</t>
    </r>
    <r>
      <rPr>
        <sz val="12"/>
        <rFont val="Times New Roman"/>
        <family val="1"/>
      </rPr>
      <t xml:space="preserve"> (normally </t>
    </r>
    <r>
      <rPr>
        <b/>
        <sz val="12"/>
        <color rgb="FFFF0000"/>
        <rFont val="Times New Roman"/>
        <family val="1"/>
      </rPr>
      <t>0.50 PHF</t>
    </r>
    <r>
      <rPr>
        <sz val="12"/>
        <rFont val="Times New Roman"/>
        <family val="1"/>
      </rPr>
      <t xml:space="preserve">) in the analysis calculations. To ensure the analysis area operates at an acceptable level of service (LOS) with minimal traffic delays this PHF adjustment must be applied to the school related traffic entering and exiting at all school driveways and affected nearby intersections. This adjustment will account for the higher concentration of school traffic introduced in a shorter time period, often thirty-minute or less. In SimTraffic, be sure to set and observe the "SimTraffic Parameters" at:  </t>
    </r>
    <r>
      <rPr>
        <b/>
        <sz val="12"/>
        <rFont val="Times New Roman"/>
        <family val="1"/>
      </rPr>
      <t>Duration (min)</t>
    </r>
    <r>
      <rPr>
        <sz val="12"/>
        <rFont val="Times New Roman"/>
        <family val="1"/>
      </rPr>
      <t xml:space="preserve"> at </t>
    </r>
    <r>
      <rPr>
        <b/>
        <sz val="12"/>
        <color rgb="FFFF0000"/>
        <rFont val="Times New Roman"/>
        <family val="1"/>
      </rPr>
      <t>10</t>
    </r>
    <r>
      <rPr>
        <sz val="12"/>
        <rFont val="Times New Roman"/>
        <family val="1"/>
      </rPr>
      <t xml:space="preserve"> Seeding, </t>
    </r>
    <r>
      <rPr>
        <b/>
        <sz val="12"/>
        <color rgb="FFFF0000"/>
        <rFont val="Times New Roman"/>
        <family val="1"/>
      </rPr>
      <t>30</t>
    </r>
    <r>
      <rPr>
        <sz val="12"/>
        <rFont val="Times New Roman"/>
        <family val="1"/>
      </rPr>
      <t xml:space="preserve"> Recording and turn the </t>
    </r>
    <r>
      <rPr>
        <b/>
        <sz val="12"/>
        <rFont val="Times New Roman"/>
        <family val="1"/>
      </rPr>
      <t>PHF Adjust</t>
    </r>
    <r>
      <rPr>
        <sz val="12"/>
        <rFont val="Times New Roman"/>
        <family val="1"/>
      </rPr>
      <t xml:space="preserve"> to </t>
    </r>
    <r>
      <rPr>
        <b/>
        <sz val="12"/>
        <color rgb="FFFF0000"/>
        <rFont val="Times New Roman"/>
        <family val="1"/>
      </rPr>
      <t>Yes</t>
    </r>
    <r>
      <rPr>
        <sz val="12"/>
        <rFont val="Times New Roman"/>
        <family val="1"/>
      </rPr>
      <t xml:space="preserve"> Seeding and </t>
    </r>
    <r>
      <rPr>
        <b/>
        <sz val="12"/>
        <color rgb="FFFF0000"/>
        <rFont val="Times New Roman"/>
        <family val="1"/>
      </rPr>
      <t>Yes</t>
    </r>
    <r>
      <rPr>
        <sz val="12"/>
        <rFont val="Times New Roman"/>
        <family val="1"/>
      </rPr>
      <t xml:space="preserve"> Recording (see figure to the right). SimTraffic reports for on-campus queue stacking lanes are not effective.  </t>
    </r>
  </si>
  <si>
    <r>
      <t xml:space="preserve">1. </t>
    </r>
    <r>
      <rPr>
        <b/>
        <u/>
        <sz val="12"/>
        <rFont val="Times New Roman"/>
        <family val="1"/>
      </rPr>
      <t>Confirm that the school generated traffic can be contained in the campus driveway(s) on average school days and during high traffic demand days</t>
    </r>
    <r>
      <rPr>
        <sz val="12"/>
        <rFont val="Times New Roman"/>
        <family val="1"/>
      </rPr>
      <t xml:space="preserve"> without negatively affecting the safety and integrity of nearby intersections and roadways. (The loading zone is not considered part of the queue length.) A method to obtain additional queue length for high traffic demands must be identified in the TIA and on the site plan. Determine the average school trip generation by performing actual traffic counts or calculations from the MSTA School Traffic Calculator, whichever is greatest.</t>
    </r>
  </si>
  <si>
    <t>Three key traffic engineering items MSTA considers when analyzing a school site:</t>
  </si>
  <si>
    <r>
      <rPr>
        <b/>
        <sz val="12"/>
        <rFont val="Times New Roman"/>
        <family val="1"/>
      </rPr>
      <t>Off-campus school traffic operations</t>
    </r>
    <r>
      <rPr>
        <sz val="12"/>
        <rFont val="Times New Roman"/>
        <family val="1"/>
      </rPr>
      <t xml:space="preserve"> must include the school traffic operations (pedestrian and vehicular) as it relates to the school driveway(s) and nearby intersections. Intersection designs should incorporate ways to maximize pedestrian/vehicle safety while minimizing traffic delays and the need for a traffic director or traffic signal.</t>
    </r>
  </si>
  <si>
    <r>
      <rPr>
        <b/>
        <sz val="12"/>
        <rFont val="Times New Roman"/>
        <family val="1"/>
      </rPr>
      <t>On-campus school traffic operations</t>
    </r>
    <r>
      <rPr>
        <sz val="12"/>
        <rFont val="Times New Roman"/>
        <family val="1"/>
      </rPr>
      <t xml:space="preserve"> must identify, but is not limited to, the following items: 
• The Parent Loading Zone(s) and number of loading bays
• Parent vehicle parking if used as a student loading area 
• Short term parking to be used by parents during the student loading process
• The parent vehicle travel route associated with the student loading process                                                                             • Provide a Transportation Management Plan (TMP) for school traffic logistics and operations, when necessary
'• The parking and driving route for student drivers
• The bus loading zone, parking area and vehicle travel route
• Pedestrian walking route(s) in parking lot(s) and campus (sidewalks and crosswalks)                                                             • Staggering of Bell schedules minimum 30 minutes separation, should consult MSTA</t>
    </r>
  </si>
  <si>
    <r>
      <rPr>
        <b/>
        <sz val="12"/>
        <rFont val="Times New Roman"/>
        <family val="1"/>
      </rPr>
      <t>Traffic Counts</t>
    </r>
    <r>
      <rPr>
        <sz val="12"/>
        <rFont val="Times New Roman"/>
        <family val="1"/>
      </rPr>
      <t xml:space="preserve">, if collected, must be in </t>
    </r>
    <r>
      <rPr>
        <sz val="12"/>
        <color rgb="FFFF0000"/>
        <rFont val="Times New Roman"/>
        <family val="1"/>
      </rPr>
      <t>five (5) minute intervals</t>
    </r>
    <r>
      <rPr>
        <sz val="12"/>
        <rFont val="Times New Roman"/>
        <family val="1"/>
      </rPr>
      <t>, taken on an average school day and indicate they are within the school peak hour time period.</t>
    </r>
  </si>
  <si>
    <t>The school study must identify the unique analysis requirements for on-campus and off-campus activities and include school generated traffic at nearby roadway intersections and possible school crosswalks. The school’s unique transportation characteristics must take into consideration staff, parents, buses, student drivers, pedestrians and bicyclists by using data based on a statewide average or site specific information.</t>
  </si>
  <si>
    <t>School Traffic Operations Studies require distinctive analysis different from an average intersection type Traffic Impact Analysis. The school report analysis must include a detailed on-campus analysis identifying all student loading operations as well as encompass school related traffic congestion and related safety concerns with pedestrian/vehicle operations on and off campus. (NCDOT has always analyzed these items but now requires consultants to perform these tasks as part of their TIA reports.)</t>
  </si>
  <si>
    <t>Following these procedures will help your review to be processed in a more timely manner.</t>
  </si>
  <si>
    <t>Requirements for School Traffic Operations Studies</t>
  </si>
  <si>
    <t>Policies and procedures should be written to ensure the safety and security of the AM and PM student loading operations. These policies should be encouraged by school officials by providing information to parents, students, and faculty and strictly enforcing if necessary.</t>
  </si>
  <si>
    <t>Design features should include sidewalks that provide direct access to major building entrances while avoiding on-campus vehicle travel routes. Driveways, parking lots, and student loading areas should easily accommodate all traffic generated by the facility with alternative operation designs and policies for special events and other high traffic demand periods. Student loading operations should be organized and defined with loading bays located along a sidewalk near a building entrance that can be easily supervised by school staff. If student membership growth and future building construction is likely, driveway and parking lot designs should address additional transportation needs by incorporating the possibility of expandability.</t>
  </si>
  <si>
    <t>In locating a school site, existing traffic generators and peak hour traffic patterns should be considered. The site should avoid high traffic demand areas such as major thoroughfare routes and commercial areas. If a school is to be located on an existing or proposed high vehicle route, or near an urban area, the driveway designs should reduce drivers' options by limiting on-campus traffic conflicts and driveway access points. Driveway designs should also incorporate features such as counter clockwise one-way traffic flow for parent vehicles and a shared vehicle/bus exit.</t>
  </si>
  <si>
    <t>Educational Facility Planners should share decision-making authority with recognized local, regional, state and federal regional planning agencies that will consider multi-modal (pedestrian, bicycle, vehicular) and a connected transportation system. From a traffic engineer's viewpoint, a school facility should provide and support an integrated transportation system that will enhance the state's well being. This can be achieved by integrating transportation and land-use planning into the school district's needs. The school site should consider all modes of transportation and promote the safety and health of employees, students, and community.</t>
  </si>
  <si>
    <t xml:space="preserve"> Traffic Engineering In School Planning</t>
  </si>
  <si>
    <t>https://connect.ncdot.gov/projects/Roadway/RoadwayDesignAdministrativeDocuments/Policy%20on%20Street%20and%20Driveway%20Access.pdf</t>
  </si>
  <si>
    <t>Driveway Manual - 2003 NCDOT publication Policy on Street and Driveway Access to North Carolina Highways</t>
  </si>
  <si>
    <t>Are appropriate bicycle stands available?</t>
  </si>
  <si>
    <t>Are crosswalks provided on campus and adjacent to school property?</t>
  </si>
  <si>
    <t>Does the school have a “School Walk Route Plan” and Established School Crossings (MUTCD 7A-3)?</t>
  </si>
  <si>
    <t>Can faculty, visitors, and students walk from parking lot to building safely and out of vehicle travelways?</t>
  </si>
  <si>
    <t>Are sidewalks provided in the parking lots separating vehicle from pedestrian traffic and minimizing potential risks?</t>
  </si>
  <si>
    <t xml:space="preserve">Are sidewalks provided on campus and adjacent to school property? Are widths appropriate for ped. volume (5-ft min.)? </t>
  </si>
  <si>
    <t>Pedestrians and Bicycles</t>
  </si>
  <si>
    <t>At a High School are the proper amount of student spaces provided? Are sidewalks provided for students to safely walk?</t>
  </si>
  <si>
    <t>Are sidewalks provided for students to safely walk, out of the vehicle travelway, through parking lot to building?</t>
  </si>
  <si>
    <t xml:space="preserve">Do cars, buses, and WB-40 vehicles have proper turning radii at appropriate locations? </t>
  </si>
  <si>
    <t>Is "Short Term Parking” provided and identified with appropriate pavement markings and/or signs?                                                     (MSTA recommends between 5 to 15 spaces to be placed beyond the parent loading zone and marked "Visitor Parking.")</t>
  </si>
  <si>
    <t xml:space="preserve">Are parking stall widths minimum 9-ft wide with isle widths: 90 deg. two-way = 24-ft, 45 deg. one-way = 10-ft-3-in? </t>
  </si>
  <si>
    <t>Is there enough parking for faculty, staff, and buses?</t>
  </si>
  <si>
    <t>Parking</t>
  </si>
  <si>
    <r>
      <t xml:space="preserve">Are turn lanes into the school provided? If so, are storage lengths and tapers in accordance to the </t>
    </r>
    <r>
      <rPr>
        <i/>
        <sz val="10"/>
        <rFont val="Arial"/>
        <family val="2"/>
      </rPr>
      <t>Driveway Manual</t>
    </r>
    <r>
      <rPr>
        <sz val="10"/>
        <rFont val="Arial"/>
        <family val="2"/>
      </rPr>
      <t xml:space="preserve"> (pg. 49)?</t>
    </r>
  </si>
  <si>
    <r>
      <t xml:space="preserve">Are appropriate driveway turning radii provided (including internal) </t>
    </r>
    <r>
      <rPr>
        <i/>
        <sz val="10"/>
        <rFont val="Arial"/>
        <family val="2"/>
      </rPr>
      <t>Driveway Manual</t>
    </r>
    <r>
      <rPr>
        <sz val="10"/>
        <rFont val="Arial"/>
        <family val="2"/>
      </rPr>
      <t xml:space="preserve"> (pg. 34,51)?</t>
    </r>
  </si>
  <si>
    <r>
      <t xml:space="preserve">Are the driveway stems adequate (minimum 100 feet edge of right-of-way to edge of internal conflict)? </t>
    </r>
    <r>
      <rPr>
        <i/>
        <sz val="10"/>
        <rFont val="Arial"/>
        <family val="2"/>
      </rPr>
      <t xml:space="preserve">Driveway Manual </t>
    </r>
    <r>
      <rPr>
        <sz val="10"/>
        <rFont val="Arial"/>
        <family val="2"/>
      </rPr>
      <t>(pg. 33).</t>
    </r>
  </si>
  <si>
    <r>
      <t xml:space="preserve">Do the driveways have appropriate spacing? For full movement the </t>
    </r>
    <r>
      <rPr>
        <i/>
        <sz val="10"/>
        <rFont val="Arial"/>
        <family val="2"/>
      </rPr>
      <t xml:space="preserve">Driveway Manual </t>
    </r>
    <r>
      <rPr>
        <sz val="10"/>
        <rFont val="Arial"/>
        <family val="2"/>
      </rPr>
      <t xml:space="preserve">(pg. 42) recommends </t>
    </r>
    <r>
      <rPr>
        <b/>
        <sz val="10"/>
        <rFont val="Arial"/>
        <family val="2"/>
      </rPr>
      <t>at least 600 feet</t>
    </r>
    <r>
      <rPr>
        <sz val="10"/>
        <rFont val="Arial"/>
        <family val="2"/>
      </rPr>
      <t>; however, engineering judgment may be necessary.</t>
    </r>
  </si>
  <si>
    <t>How many driveways are proposed? Are they full access, right-in/right-out, one-way, etc.?</t>
  </si>
  <si>
    <t>Check for sight distance. Are the driveways located in a curve (horizontal or vertical)?                                                                            (minimum rule of thumb: sight distance (feet) = 10 x Posted Speed Limit, i.e. 10 x 35 mph = 350 feet)</t>
  </si>
  <si>
    <t>Check for any internal traffic conflicts and identify pedestrian safety concerns by separating pedestrians from vehicles.</t>
  </si>
  <si>
    <t>Identify the Parent Loading Zone and Bus Loading Zone and bus parking in separate areas.</t>
  </si>
  <si>
    <t>If there different traffic patterns for staff, parents, bus and student drivers, describe each in the TIA and show on the site plan.</t>
  </si>
  <si>
    <t>If there is joint use of property, between two or more schools, will they operate at the same time or be offset?                                   (typical offset is a minimum of 30 min)</t>
  </si>
  <si>
    <t>Determine the origin and destination (percent breakout) for the school traffic.</t>
  </si>
  <si>
    <r>
      <t>Determine the traffic volumes along roads adjacent to school property (</t>
    </r>
    <r>
      <rPr>
        <sz val="10"/>
        <color rgb="FFFF0000"/>
        <rFont val="Arial"/>
        <family val="2"/>
      </rPr>
      <t>All school counts should be in 5-minute intervals</t>
    </r>
    <r>
      <rPr>
        <sz val="10"/>
        <rFont val="Arial"/>
        <family val="2"/>
      </rPr>
      <t>).</t>
    </r>
  </si>
  <si>
    <t>Traffic Operations</t>
  </si>
  <si>
    <t>Provide a chart indicating the MSTA School Calculator requirements and design provisions (see chart to the right).</t>
  </si>
  <si>
    <t xml:space="preserve">Insure the TIA provides for the student loading delays and associated vehicle platooning.  </t>
  </si>
  <si>
    <t>Indicate Short Term Parking, past the parent loading zone, for parents to park when extended loading time is needed.</t>
  </si>
  <si>
    <r>
      <rPr>
        <b/>
        <sz val="10"/>
        <rFont val="Arial"/>
        <family val="2"/>
      </rPr>
      <t>Define the Parent Loading Zone</t>
    </r>
    <r>
      <rPr>
        <sz val="10"/>
        <rFont val="Arial"/>
        <family val="2"/>
      </rPr>
      <t xml:space="preserve"> for student pickup/drop-off. It should be located near the main building entrance and provide wider sidewalks and covered walkways. Identify 5 to 7 loading bays with proper dimensions (8-ft wide with lengths of 20-ft end and others 28-ft to 30-ft). Is a lane available for vehicles to pass when necessary?</t>
    </r>
  </si>
  <si>
    <t>Indicate how additional driveway length for high traffic demand days will be obtained. School is responsible for full buildout.</t>
  </si>
  <si>
    <t>Delineate, with a line, the proposed traffic pattern that provides the Average Queue Length (100-foot stations are helpful).             Note: The Parent Loading Zone is not included in the queue length.</t>
  </si>
  <si>
    <t xml:space="preserve">Input student population into the MSTA Calculator to determine peak AM and PM traffic volumes and vehicle queues. </t>
  </si>
  <si>
    <t>Loading Operations (Indicate on the site plan)</t>
  </si>
  <si>
    <t>https://ncdot.maps.arcgis.com/apps/webappviewer/index.html?id=5f6fe58c1d90482ab9107ccc03026280</t>
  </si>
  <si>
    <t>https://connect.ncdot.gov/resources/State-Mapping/Pages/Traffic-Volume-Maps.aspx</t>
  </si>
  <si>
    <t>Provide a current Annual Average Daily Traffic (AADT) and proposed traffic breakout. (The following links are provided.)</t>
  </si>
  <si>
    <t>Provide a scalable electronic copy of the site plan with transportation routes and parent loading zone(s) identified</t>
  </si>
  <si>
    <t>Provide an Electronic copy of the TIA report, traffic count files (ppd) and synchro files (syn, sim and jpg (aerial))</t>
  </si>
  <si>
    <t>Does the site promote walkable communities (sidewalks) and/or take advantage of existing transit systems?</t>
  </si>
  <si>
    <t>Are there any plans to increase the student population (future construction or install mobile units)?</t>
  </si>
  <si>
    <t xml:space="preserve">School hours of operation (make considerations for any stagger times, pre-school and/or after-school programs ) </t>
  </si>
  <si>
    <t>Program Type: Traditional, Year Round</t>
  </si>
  <si>
    <t>Grade Level: Elementary (including Pre-K and K), Middle, High (number of students in each grade level)</t>
  </si>
  <si>
    <t>School Type: Select proper tab for Public, Private - Non-urban Charter, or Urban Charter</t>
  </si>
  <si>
    <t>Maximum student population for proposed school, number of faculty/staff, number of buses</t>
  </si>
  <si>
    <t>General Information</t>
  </si>
  <si>
    <t>WHAT DOES MSTA LOOK FOR?</t>
  </si>
  <si>
    <t>SCHOOL SITE PLAN REVIEW CHECKLIST</t>
  </si>
  <si>
    <r>
      <rPr>
        <b/>
        <sz val="11"/>
        <rFont val="Arial"/>
        <family val="2"/>
      </rPr>
      <t>NOTE:</t>
    </r>
    <r>
      <rPr>
        <sz val="11"/>
        <rFont val="Arial"/>
        <family val="2"/>
      </rPr>
      <t xml:space="preserve"> The calculator recommends a conservative length estimate for High Demand Days; even so, engineering judgment must be used to determine additional driveway length and/or other accommodations necessary for high traffic demand days (assemblies, inclement weather, and/or special events). This vehicle queue length does not have to be utilized every day but must be available when necessary.</t>
    </r>
  </si>
  <si>
    <t>The driveway length expected for High Demand Days to contain the "PM Peak Vehicles."</t>
  </si>
  <si>
    <t>High Demand Length</t>
  </si>
  <si>
    <t>The average number of vehicle trips expected during the peak PM school traffic period.</t>
  </si>
  <si>
    <t>Total PM Trips</t>
  </si>
  <si>
    <t>The average number of vehicle trips expected during the peak AM school traffic period.</t>
  </si>
  <si>
    <t>Total AM Trips</t>
  </si>
  <si>
    <t>The driveway length expected on an average day to contain the "PM Peak Vehicles."</t>
  </si>
  <si>
    <t>Average Queue Length</t>
  </si>
  <si>
    <t>The peak number of vehicles that will be on campus at one time during the PM student pick-up.</t>
  </si>
  <si>
    <t>PM Peak Vehicles</t>
  </si>
  <si>
    <t>A conservative number of total PM vehicles expected to pick up students on an average day.</t>
  </si>
  <si>
    <t>PM Total Number of Vehicles</t>
  </si>
  <si>
    <t>Calculations</t>
  </si>
  <si>
    <t>5. You have completed the required input data. A brief description of the output is provided below:</t>
  </si>
  <si>
    <t xml:space="preserve">4. In the Type School information area, open cells are provided to input buses going to other locations.  </t>
  </si>
  <si>
    <t>-  Number of High School Student Drivers on an average day</t>
  </si>
  <si>
    <t>-  Number of Staff Members including teacher assistants and other part time personnel</t>
  </si>
  <si>
    <t>-  Number of Buses</t>
  </si>
  <si>
    <t xml:space="preserve">   (If the following numbers are unknown, estimates are provided below the input cell)</t>
  </si>
  <si>
    <t>-  Student Population</t>
  </si>
  <si>
    <r>
      <t xml:space="preserve">3. Select your "Type School" and insert the following data with </t>
    </r>
    <r>
      <rPr>
        <b/>
        <sz val="10"/>
        <rFont val="Arial"/>
        <family val="2"/>
      </rPr>
      <t>MAXIMUM</t>
    </r>
    <r>
      <rPr>
        <sz val="10"/>
        <rFont val="Arial"/>
        <family val="2"/>
      </rPr>
      <t xml:space="preserve"> build out numbers:</t>
    </r>
  </si>
  <si>
    <t>2. Identify your type of school and select proper tab.</t>
  </si>
  <si>
    <t>1. Insert the school name. (You can use the TAB key to move to the next input space)</t>
  </si>
  <si>
    <t>INSTRUCTIONS</t>
  </si>
  <si>
    <t>data obtained at public, private and charter schools across North Carolina</t>
  </si>
  <si>
    <t>Calculations are based on averaging traffic volume and vehicle queue</t>
  </si>
  <si>
    <t>Calculations reflect the average number of vehicles expected and does not take into consideration high traffic demand days and/or special events. To provide maximum safety for pedestrians and motorists during peak demands, the school is expected to have an alternative traffic flow plan that will prevent school related vehicles from presenting a hazard along nearby public streets.</t>
  </si>
  <si>
    <t>It is the responsibility of the local school officials to contain all school generated traffic on campus and to maintain a safe and efficient student loading operation. The intent of this calculator is to provide a conservative estimate of the traffic generated, on an average school day, based on the maximum build out of the school student capacity.</t>
  </si>
  <si>
    <t>North Carolina Department of Transportation</t>
  </si>
  <si>
    <t>Division of Highways</t>
  </si>
  <si>
    <t>Transportation Mobility and Safety</t>
  </si>
  <si>
    <t>Traffic Management Unit</t>
  </si>
  <si>
    <t>Municipal and School Transportation Assistance</t>
  </si>
  <si>
    <t>Provided by:</t>
  </si>
  <si>
    <t>The MSTA School Traffic Calculator</t>
  </si>
  <si>
    <t>ENTER NUMBERS IN WHITE SPACES</t>
  </si>
  <si>
    <t xml:space="preserve">School Name: </t>
  </si>
  <si>
    <t xml:space="preserve">Type: </t>
  </si>
  <si>
    <t xml:space="preserve">Buses: </t>
  </si>
  <si>
    <t>With Buses</t>
  </si>
  <si>
    <t>Version:</t>
  </si>
  <si>
    <t>MSTA School Queue Input</t>
  </si>
  <si>
    <t>Type School</t>
  </si>
  <si>
    <t>Student Population</t>
  </si>
  <si>
    <t>Number of AM Buses</t>
  </si>
  <si>
    <t>Number of PM Buses</t>
  </si>
  <si>
    <t>Staff Members</t>
  </si>
  <si>
    <t>Student Drivers</t>
  </si>
  <si>
    <t>AM Carpool Vehicles</t>
  </si>
  <si>
    <t>PM Carpool Vehicles</t>
  </si>
  <si>
    <t>AM Peak Period Trips</t>
  </si>
  <si>
    <t>PM Peak Period Trips</t>
  </si>
  <si>
    <t>ADT</t>
  </si>
  <si>
    <t>Projected Queue Length</t>
  </si>
  <si>
    <t>Elementary</t>
  </si>
  <si>
    <t>Middle</t>
  </si>
  <si>
    <t>High</t>
  </si>
  <si>
    <t>Totals</t>
  </si>
  <si>
    <t>Elementary School Data</t>
  </si>
  <si>
    <t>AM Trips Generated</t>
  </si>
  <si>
    <t>PM Trips Generated</t>
  </si>
  <si>
    <t>Direction</t>
  </si>
  <si>
    <t>Parents</t>
  </si>
  <si>
    <t>Buses</t>
  </si>
  <si>
    <t>Staff</t>
  </si>
  <si>
    <t xml:space="preserve"> Trips</t>
  </si>
  <si>
    <t>Trips</t>
  </si>
  <si>
    <t>IN</t>
  </si>
  <si>
    <t>OUT</t>
  </si>
  <si>
    <t>AM Elementary Peak Period Trips</t>
  </si>
  <si>
    <t>PM Elementary Peak Period Trips</t>
  </si>
  <si>
    <t>Middle School Data</t>
  </si>
  <si>
    <t>AM Middle School Peak Period Trips</t>
  </si>
  <si>
    <t>PM Middle School Peak Period Trips</t>
  </si>
  <si>
    <t>High School Data</t>
  </si>
  <si>
    <t>Stnt Drvrs</t>
  </si>
  <si>
    <t>AM High School Peak Period Trips</t>
  </si>
  <si>
    <t>PM High School Peak Period Trips</t>
  </si>
  <si>
    <t>Peak Period Traffic Volumes</t>
  </si>
  <si>
    <t>Arrivals + Departures per 5 Minutes</t>
  </si>
  <si>
    <t>School Name:</t>
  </si>
  <si>
    <t>Private or Non-Urban Charter</t>
  </si>
  <si>
    <t xml:space="preserve">PK &amp; K Park and Walk:  </t>
  </si>
  <si>
    <t>Grade Level</t>
  </si>
  <si>
    <t>PK &amp; K</t>
  </si>
  <si>
    <t>Grades 1-10</t>
  </si>
  <si>
    <t>Grade 11</t>
  </si>
  <si>
    <t>Grade 12</t>
  </si>
  <si>
    <t>Pre-K &amp; K</t>
  </si>
  <si>
    <t xml:space="preserve"> AM PK &amp; K Peak Period Trips</t>
  </si>
  <si>
    <t>AM PK &amp; K Peak Period Trips</t>
  </si>
  <si>
    <t>AM Grades 1-10 Peak Period Trips</t>
  </si>
  <si>
    <t>PM Grades 1-10 Peak Period Trips</t>
  </si>
  <si>
    <t>AM Grade 11 Peak Period Trips</t>
  </si>
  <si>
    <t>PM Grade 11 Peak Period Trips</t>
  </si>
  <si>
    <t>AM Grade 12 Peak Period Trips</t>
  </si>
  <si>
    <t>PM Grade 12 Peak Period Trips</t>
  </si>
  <si>
    <t>Urban Charter</t>
  </si>
  <si>
    <t>K - 10</t>
  </si>
  <si>
    <t>Arrivals/Departures</t>
  </si>
  <si>
    <t>Queue and Trip Modeling</t>
  </si>
  <si>
    <t>High-Demand Length Factor</t>
  </si>
  <si>
    <t>Build 10272023.1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</si>
</sst>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d/yy\ h:mm;@"/>
    <numFmt numFmtId="165" formatCode="[$-F400]h:mm:ss\ AM/PM"/>
    <numFmt numFmtId="166" formatCode="h:mm;@"/>
    <numFmt numFmtId="167" formatCode="[$-409]h:mm\ AM/PM;@"/>
  </numFmts>
  <fonts count="38" x14ac:knownFonts="1">
    <font>
      <sz val="11"/>
      <color theme="1"/>
      <name val="Calibri"/>
      <family val="2"/>
      <scheme val="minor"/>
    </font>
    <font>
      <b/>
      <sz val="11"/>
      <color theme="0"/>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1"/>
      <name val="Calibri"/>
      <family val="2"/>
      <scheme val="minor"/>
    </font>
    <font>
      <sz val="10"/>
      <name val="Arial"/>
      <family val="2"/>
    </font>
    <font>
      <sz val="14"/>
      <name val="Arial"/>
      <family val="2"/>
    </font>
    <font>
      <b/>
      <sz val="14"/>
      <color rgb="FFFF0000"/>
      <name val="Arial"/>
      <family val="2"/>
    </font>
    <font>
      <b/>
      <sz val="14"/>
      <name val="Arial"/>
      <family val="2"/>
    </font>
    <font>
      <u/>
      <sz val="10"/>
      <color theme="10"/>
      <name val="Arial"/>
      <family val="2"/>
    </font>
    <font>
      <u/>
      <sz val="14"/>
      <color theme="10"/>
      <name val="Arial"/>
      <family val="2"/>
    </font>
    <font>
      <b/>
      <sz val="36"/>
      <name val="Arial"/>
      <family val="2"/>
    </font>
    <font>
      <sz val="12"/>
      <color theme="1"/>
      <name val="Times New Roman"/>
      <family val="1"/>
    </font>
    <font>
      <sz val="12"/>
      <name val="Times New Roman"/>
      <family val="1"/>
    </font>
    <font>
      <u/>
      <sz val="12"/>
      <name val="Times New Roman"/>
      <family val="1"/>
    </font>
    <font>
      <b/>
      <u/>
      <sz val="12"/>
      <name val="Times New Roman"/>
      <family val="1"/>
    </font>
    <font>
      <b/>
      <sz val="12"/>
      <color rgb="FFFF0000"/>
      <name val="Times New Roman"/>
      <family val="1"/>
    </font>
    <font>
      <b/>
      <sz val="12"/>
      <name val="Times New Roman"/>
      <family val="1"/>
    </font>
    <font>
      <sz val="12"/>
      <color rgb="FFFF0000"/>
      <name val="Times New Roman"/>
      <family val="1"/>
    </font>
    <font>
      <b/>
      <sz val="18"/>
      <name val="Times New Roman"/>
      <family val="1"/>
    </font>
    <font>
      <b/>
      <sz val="16"/>
      <name val="Arial"/>
      <family val="2"/>
    </font>
    <font>
      <sz val="8"/>
      <name val="Arial"/>
      <family val="2"/>
    </font>
    <font>
      <u/>
      <sz val="8"/>
      <color theme="10"/>
      <name val="Arial"/>
      <family val="2"/>
    </font>
    <font>
      <b/>
      <sz val="10"/>
      <name val="Arial"/>
      <family val="2"/>
    </font>
    <font>
      <i/>
      <sz val="10"/>
      <name val="Arial"/>
      <family val="2"/>
    </font>
    <font>
      <sz val="10"/>
      <color rgb="FFFF0000"/>
      <name val="Arial"/>
      <family val="2"/>
    </font>
    <font>
      <sz val="11"/>
      <name val="Arial"/>
      <family val="2"/>
    </font>
    <font>
      <b/>
      <sz val="11"/>
      <name val="Arial"/>
      <family val="2"/>
    </font>
    <font>
      <b/>
      <sz val="20"/>
      <name val="Arial"/>
      <family val="2"/>
    </font>
    <font>
      <b/>
      <sz val="12"/>
      <name val="Arial"/>
      <family val="2"/>
    </font>
    <font>
      <b/>
      <sz val="16"/>
      <name val="Times New Roman"/>
      <family val="1"/>
    </font>
    <font>
      <b/>
      <u/>
      <sz val="16"/>
      <name val="Arial Narrow"/>
      <family val="2"/>
    </font>
    <font>
      <sz val="11"/>
      <color indexed="13"/>
      <name val="Calibri"/>
      <family val="2"/>
      <scheme val="minor"/>
    </font>
    <font>
      <b/>
      <sz val="11"/>
      <color indexed="10"/>
      <name val="Calibri"/>
      <family val="2"/>
      <scheme val="minor"/>
    </font>
    <font>
      <b/>
      <sz val="11"/>
      <color indexed="13"/>
      <name val="Calibri"/>
      <family val="2"/>
      <scheme val="minor"/>
    </font>
    <font>
      <sz val="11"/>
      <name val="Calibri"/>
      <family val="2"/>
      <scheme val="minor"/>
    </font>
  </fonts>
  <fills count="32">
    <fill>
      <patternFill patternType="none"/>
    </fill>
    <fill>
      <patternFill patternType="gray125"/>
    </fill>
    <fill>
      <patternFill patternType="solid">
        <fgColor theme="1"/>
        <bgColor indexed="64"/>
      </patternFill>
    </fill>
    <fill>
      <patternFill patternType="solid">
        <fgColor rgb="FFC6EFCE"/>
      </patternFill>
    </fill>
    <fill>
      <patternFill patternType="solid">
        <fgColor theme="4" tint="0.79998168889431442"/>
        <bgColor indexed="64"/>
      </patternFill>
    </fill>
    <fill>
      <patternFill patternType="solid">
        <fgColor theme="4" tint="-0.249977111117893"/>
        <bgColor indexed="64"/>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4" tint="0.59999389629810485"/>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rgb="FF88C846"/>
        <bgColor indexed="64"/>
      </patternFill>
    </fill>
    <fill>
      <patternFill patternType="solid">
        <fgColor rgb="FFFFFF99"/>
        <bgColor indexed="64"/>
      </patternFill>
    </fill>
    <fill>
      <patternFill patternType="solid">
        <fgColor rgb="FFFFC0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indexed="1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9"/>
        <bgColor indexed="64"/>
      </patternFill>
    </fill>
    <fill>
      <patternFill patternType="solid">
        <fgColor indexed="42"/>
        <bgColor indexed="64"/>
      </patternFill>
    </fill>
    <fill>
      <patternFill patternType="solid">
        <fgColor indexed="46"/>
        <bgColor indexed="64"/>
      </patternFill>
    </fill>
    <fill>
      <patternFill patternType="solid">
        <fgColor theme="5" tint="0.39997558519241921"/>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s>
  <cellStyleXfs count="6">
    <xf numFmtId="0" fontId="0" fillId="0" borderId="0"/>
    <xf numFmtId="0" fontId="2" fillId="3"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11" fillId="0" borderId="0" applyNumberFormat="0" applyFill="0" applyBorder="0" applyAlignment="0" applyProtection="0"/>
    <xf numFmtId="0" fontId="7" fillId="0" borderId="0"/>
  </cellStyleXfs>
  <cellXfs count="270">
    <xf numFmtId="0" fontId="0" fillId="0" borderId="0" xfId="0"/>
    <xf numFmtId="0" fontId="1" fillId="2" borderId="1" xfId="0" applyFont="1" applyFill="1" applyBorder="1" applyAlignment="1">
      <alignment horizontal="center"/>
    </xf>
    <xf numFmtId="0" fontId="0" fillId="0" borderId="0" xfId="0" applyAlignment="1">
      <alignment horizontal="center"/>
    </xf>
    <xf numFmtId="0" fontId="0" fillId="0" borderId="0" xfId="0" applyFont="1" applyAlignment="1">
      <alignment horizontal="center"/>
    </xf>
    <xf numFmtId="0" fontId="0" fillId="4" borderId="0" xfId="0" applyFill="1" applyAlignment="1">
      <alignment horizontal="center"/>
    </xf>
    <xf numFmtId="0" fontId="1" fillId="5" borderId="1" xfId="0" applyFont="1" applyFill="1" applyBorder="1" applyAlignment="1">
      <alignment horizontal="center"/>
    </xf>
    <xf numFmtId="0" fontId="2" fillId="3" borderId="0" xfId="1" applyAlignment="1">
      <alignment horizontal="center"/>
    </xf>
    <xf numFmtId="14" fontId="0" fillId="0" borderId="0" xfId="0" applyNumberFormat="1" applyAlignment="1">
      <alignment horizontal="center"/>
    </xf>
    <xf numFmtId="0" fontId="4" fillId="7" borderId="0" xfId="3" applyAlignment="1">
      <alignment horizontal="center"/>
    </xf>
    <xf numFmtId="0" fontId="0" fillId="0" borderId="0" xfId="0" applyAlignment="1">
      <alignment horizontal="left"/>
    </xf>
    <xf numFmtId="0" fontId="3" fillId="6" borderId="0" xfId="2" applyAlignment="1">
      <alignment horizontal="center"/>
    </xf>
    <xf numFmtId="0" fontId="0" fillId="0" borderId="0" xfId="0" applyAlignment="1"/>
    <xf numFmtId="1"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 xfId="0" applyFont="1" applyFill="1" applyBorder="1" applyAlignment="1">
      <alignment horizontal="left"/>
    </xf>
    <xf numFmtId="164" fontId="0" fillId="0" borderId="0" xfId="0" applyNumberFormat="1" applyFill="1" applyAlignment="1">
      <alignment horizontal="center"/>
    </xf>
    <xf numFmtId="165" fontId="1" fillId="2" borderId="1" xfId="0" applyNumberFormat="1" applyFont="1" applyFill="1" applyBorder="1" applyAlignment="1">
      <alignment horizontal="center" vertical="center"/>
    </xf>
    <xf numFmtId="165" fontId="0" fillId="0" borderId="0" xfId="0" applyNumberFormat="1" applyAlignment="1">
      <alignment horizontal="center"/>
    </xf>
    <xf numFmtId="0" fontId="0" fillId="8" borderId="0" xfId="0" applyFill="1" applyAlignment="1">
      <alignment horizontal="center"/>
    </xf>
    <xf numFmtId="1" fontId="0" fillId="0" borderId="0" xfId="0" applyNumberFormat="1" applyAlignment="1">
      <alignment horizontal="center"/>
    </xf>
    <xf numFmtId="1" fontId="0" fillId="8" borderId="0" xfId="0" applyNumberFormat="1" applyFill="1" applyAlignment="1">
      <alignment horizontal="center"/>
    </xf>
    <xf numFmtId="1" fontId="0" fillId="0" borderId="0" xfId="0" applyNumberFormat="1" applyFill="1" applyAlignment="1">
      <alignment horizontal="center"/>
    </xf>
    <xf numFmtId="14" fontId="0" fillId="4" borderId="0" xfId="0" applyNumberFormat="1" applyFill="1" applyAlignment="1">
      <alignment horizontal="center"/>
    </xf>
    <xf numFmtId="166" fontId="1" fillId="2" borderId="1" xfId="0" applyNumberFormat="1" applyFont="1" applyFill="1" applyBorder="1" applyAlignment="1">
      <alignment horizontal="center"/>
    </xf>
    <xf numFmtId="14" fontId="0" fillId="8" borderId="0" xfId="0" applyNumberFormat="1" applyFill="1" applyAlignment="1">
      <alignment horizontal="center"/>
    </xf>
    <xf numFmtId="14" fontId="1" fillId="2" borderId="1" xfId="0" applyNumberFormat="1" applyFont="1" applyFill="1" applyBorder="1" applyAlignment="1">
      <alignment horizontal="center"/>
    </xf>
    <xf numFmtId="0" fontId="6" fillId="12" borderId="0" xfId="0" applyFont="1" applyFill="1" applyAlignment="1">
      <alignment horizontal="center" textRotation="90"/>
    </xf>
    <xf numFmtId="0" fontId="6" fillId="12" borderId="0" xfId="0" applyFont="1" applyFill="1" applyAlignment="1">
      <alignment textRotation="90"/>
    </xf>
    <xf numFmtId="0" fontId="6" fillId="12" borderId="0" xfId="0" applyFont="1" applyFill="1" applyBorder="1" applyAlignment="1">
      <alignment horizontal="center" textRotation="90"/>
    </xf>
    <xf numFmtId="0" fontId="1" fillId="11" borderId="0" xfId="0" applyFont="1" applyFill="1" applyAlignment="1">
      <alignment horizontal="left"/>
    </xf>
    <xf numFmtId="0" fontId="5" fillId="0" borderId="0" xfId="0" applyFont="1" applyAlignment="1">
      <alignment textRotation="90"/>
    </xf>
    <xf numFmtId="0" fontId="0" fillId="14" borderId="0" xfId="0" applyFill="1" applyAlignment="1">
      <alignment horizontal="center"/>
    </xf>
    <xf numFmtId="0" fontId="0" fillId="15" borderId="1" xfId="0" applyFill="1" applyBorder="1" applyAlignment="1"/>
    <xf numFmtId="0" fontId="0" fillId="15" borderId="1" xfId="0" applyFill="1" applyBorder="1" applyAlignment="1">
      <alignment textRotation="90"/>
    </xf>
    <xf numFmtId="0" fontId="0" fillId="9" borderId="1" xfId="0" applyFill="1" applyBorder="1"/>
    <xf numFmtId="0" fontId="0" fillId="2" borderId="0" xfId="0" applyFill="1"/>
    <xf numFmtId="167" fontId="0" fillId="15" borderId="1" xfId="0" applyNumberFormat="1" applyFill="1" applyBorder="1" applyAlignment="1">
      <alignment textRotation="90"/>
    </xf>
    <xf numFmtId="0" fontId="0" fillId="0" borderId="1" xfId="0" applyBorder="1"/>
    <xf numFmtId="0" fontId="0" fillId="0" borderId="0" xfId="0" applyFill="1" applyAlignment="1">
      <alignment horizontal="center"/>
    </xf>
    <xf numFmtId="0" fontId="0" fillId="16" borderId="0" xfId="0" applyFill="1"/>
    <xf numFmtId="0" fontId="0" fillId="17" borderId="0" xfId="0" applyFill="1"/>
    <xf numFmtId="0" fontId="0" fillId="18" borderId="0" xfId="0" applyFill="1"/>
    <xf numFmtId="0" fontId="7" fillId="18" borderId="0" xfId="0" applyFont="1" applyFill="1" applyAlignment="1">
      <alignment wrapText="1"/>
    </xf>
    <xf numFmtId="0" fontId="8" fillId="18" borderId="0" xfId="0" applyFont="1" applyFill="1" applyAlignment="1">
      <alignment horizontal="center"/>
    </xf>
    <xf numFmtId="0" fontId="8" fillId="18" borderId="0" xfId="0" applyFont="1" applyFill="1"/>
    <xf numFmtId="0" fontId="12" fillId="19" borderId="0" xfId="4" applyFont="1" applyFill="1" applyAlignment="1">
      <alignment horizontal="center"/>
    </xf>
    <xf numFmtId="0" fontId="0" fillId="20" borderId="0" xfId="0" applyFill="1"/>
    <xf numFmtId="0" fontId="8" fillId="20" borderId="0" xfId="0" applyFont="1" applyFill="1"/>
    <xf numFmtId="0" fontId="0" fillId="21" borderId="0" xfId="0" applyFill="1"/>
    <xf numFmtId="0" fontId="0" fillId="21" borderId="0" xfId="0" applyFill="1" applyAlignment="1">
      <alignment horizontal="center"/>
    </xf>
    <xf numFmtId="0" fontId="14" fillId="21" borderId="0" xfId="0" applyFont="1" applyFill="1" applyAlignment="1">
      <alignment horizontal="center"/>
    </xf>
    <xf numFmtId="0" fontId="15" fillId="17" borderId="0" xfId="0" applyFont="1" applyFill="1" applyAlignment="1" applyProtection="1">
      <alignment horizontal="left" vertical="center" wrapText="1"/>
    </xf>
    <xf numFmtId="0" fontId="15" fillId="0" borderId="0" xfId="0" applyFont="1" applyFill="1" applyAlignment="1" applyProtection="1">
      <alignment horizontal="left" vertical="center" wrapText="1"/>
    </xf>
    <xf numFmtId="0" fontId="15" fillId="22" borderId="0" xfId="0" applyFont="1" applyFill="1" applyAlignment="1" applyProtection="1">
      <alignment horizontal="left" vertical="center" wrapText="1"/>
    </xf>
    <xf numFmtId="0" fontId="15" fillId="17" borderId="0" xfId="0" applyFont="1" applyFill="1" applyAlignment="1" applyProtection="1">
      <alignment vertical="top" wrapText="1"/>
    </xf>
    <xf numFmtId="0" fontId="19" fillId="17" borderId="0" xfId="0" applyFont="1" applyFill="1" applyAlignment="1" applyProtection="1">
      <alignment vertical="top" wrapText="1"/>
    </xf>
    <xf numFmtId="0" fontId="19" fillId="0" borderId="0" xfId="0" applyFont="1" applyFill="1" applyAlignment="1" applyProtection="1">
      <alignment horizontal="left" vertical="center"/>
    </xf>
    <xf numFmtId="0" fontId="19" fillId="8" borderId="0" xfId="0" applyFont="1" applyFill="1" applyAlignment="1" applyProtection="1">
      <alignment horizontal="left" vertical="center"/>
    </xf>
    <xf numFmtId="0" fontId="15" fillId="17" borderId="0" xfId="0" applyFont="1" applyFill="1" applyAlignment="1" applyProtection="1">
      <alignment horizontal="left" vertical="top" wrapText="1"/>
    </xf>
    <xf numFmtId="0" fontId="15" fillId="17" borderId="0" xfId="0" applyFont="1" applyFill="1" applyAlignment="1" applyProtection="1">
      <alignment vertical="center" wrapText="1"/>
    </xf>
    <xf numFmtId="0" fontId="15" fillId="0" borderId="0" xfId="0" applyFont="1" applyFill="1" applyAlignment="1" applyProtection="1">
      <alignment horizontal="center"/>
    </xf>
    <xf numFmtId="0" fontId="15" fillId="22" borderId="0" xfId="0" applyFont="1" applyFill="1" applyAlignment="1" applyProtection="1">
      <alignment horizontal="center"/>
    </xf>
    <xf numFmtId="0" fontId="21" fillId="22" borderId="0" xfId="0" applyFont="1" applyFill="1" applyAlignment="1" applyProtection="1">
      <alignment horizontal="center"/>
    </xf>
    <xf numFmtId="0" fontId="7" fillId="0" borderId="0" xfId="5"/>
    <xf numFmtId="0" fontId="7" fillId="23" borderId="0" xfId="5" applyFill="1"/>
    <xf numFmtId="0" fontId="7" fillId="23" borderId="0" xfId="5" applyFill="1" applyAlignment="1">
      <alignment wrapText="1"/>
    </xf>
    <xf numFmtId="0" fontId="23" fillId="23" borderId="4" xfId="5" applyFont="1" applyFill="1" applyBorder="1" applyAlignment="1">
      <alignment wrapText="1"/>
    </xf>
    <xf numFmtId="0" fontId="7" fillId="23" borderId="5" xfId="5" applyFill="1" applyBorder="1"/>
    <xf numFmtId="0" fontId="23" fillId="23" borderId="6" xfId="5" applyFont="1" applyFill="1" applyBorder="1" applyAlignment="1">
      <alignment wrapText="1"/>
    </xf>
    <xf numFmtId="0" fontId="7" fillId="23" borderId="7" xfId="5" applyFill="1" applyBorder="1"/>
    <xf numFmtId="0" fontId="24" fillId="24" borderId="4" xfId="4" applyFont="1" applyFill="1" applyBorder="1" applyAlignment="1">
      <alignment vertical="top"/>
    </xf>
    <xf numFmtId="0" fontId="7" fillId="0" borderId="5" xfId="5" applyBorder="1"/>
    <xf numFmtId="0" fontId="23" fillId="0" borderId="6" xfId="5" applyFont="1" applyBorder="1" applyAlignment="1">
      <alignment horizontal="left"/>
    </xf>
    <xf numFmtId="0" fontId="7" fillId="0" borderId="7" xfId="5" applyBorder="1"/>
    <xf numFmtId="0" fontId="7" fillId="24" borderId="6" xfId="5" applyFill="1" applyBorder="1" applyAlignment="1">
      <alignment wrapText="1"/>
    </xf>
    <xf numFmtId="0" fontId="7" fillId="24" borderId="6" xfId="5" applyFont="1" applyFill="1" applyBorder="1" applyAlignment="1">
      <alignment wrapText="1"/>
    </xf>
    <xf numFmtId="0" fontId="7" fillId="24" borderId="8" xfId="5" applyFill="1" applyBorder="1" applyAlignment="1">
      <alignment wrapText="1"/>
    </xf>
    <xf numFmtId="0" fontId="7" fillId="24" borderId="6" xfId="5" applyFont="1" applyFill="1" applyBorder="1" applyAlignment="1">
      <alignment vertical="center" wrapText="1"/>
    </xf>
    <xf numFmtId="0" fontId="7" fillId="24" borderId="7" xfId="5" applyFill="1" applyBorder="1" applyAlignment="1">
      <alignment horizontal="left" wrapText="1"/>
    </xf>
    <xf numFmtId="0" fontId="7" fillId="24" borderId="0" xfId="5" applyFill="1" applyAlignment="1">
      <alignment wrapText="1"/>
    </xf>
    <xf numFmtId="0" fontId="7" fillId="24" borderId="6" xfId="5" quotePrefix="1" applyFont="1" applyFill="1" applyBorder="1" applyAlignment="1">
      <alignment horizontal="left" wrapText="1"/>
    </xf>
    <xf numFmtId="0" fontId="7" fillId="24" borderId="7" xfId="5" applyFill="1" applyBorder="1" applyAlignment="1">
      <alignment wrapText="1"/>
    </xf>
    <xf numFmtId="0" fontId="7" fillId="24" borderId="8" xfId="5" applyFont="1" applyFill="1" applyBorder="1" applyAlignment="1">
      <alignment wrapText="1"/>
    </xf>
    <xf numFmtId="0" fontId="7" fillId="24" borderId="6" xfId="5" applyFill="1" applyBorder="1" applyAlignment="1">
      <alignment horizontal="left" wrapText="1"/>
    </xf>
    <xf numFmtId="0" fontId="7" fillId="24" borderId="8" xfId="5" applyFill="1" applyBorder="1" applyAlignment="1"/>
    <xf numFmtId="0" fontId="11" fillId="24" borderId="4" xfId="4" applyFill="1" applyBorder="1" applyAlignment="1">
      <alignment wrapText="1"/>
    </xf>
    <xf numFmtId="0" fontId="7" fillId="24" borderId="5" xfId="5" applyFill="1" applyBorder="1" applyAlignment="1">
      <alignment wrapText="1"/>
    </xf>
    <xf numFmtId="0" fontId="11" fillId="0" borderId="0" xfId="4"/>
    <xf numFmtId="0" fontId="7" fillId="24" borderId="6" xfId="5" applyFont="1" applyFill="1" applyBorder="1" applyAlignment="1"/>
    <xf numFmtId="0" fontId="7" fillId="0" borderId="0" xfId="5" applyBorder="1"/>
    <xf numFmtId="0" fontId="7" fillId="23" borderId="0" xfId="5" applyFill="1" applyBorder="1"/>
    <xf numFmtId="0" fontId="7" fillId="24" borderId="6" xfId="5" applyFill="1" applyBorder="1" applyAlignment="1"/>
    <xf numFmtId="0" fontId="7" fillId="0" borderId="9" xfId="5" applyBorder="1"/>
    <xf numFmtId="0" fontId="8" fillId="0" borderId="0" xfId="5" applyFont="1"/>
    <xf numFmtId="0" fontId="8" fillId="23" borderId="0" xfId="5" applyFont="1" applyFill="1"/>
    <xf numFmtId="0" fontId="8" fillId="23" borderId="7" xfId="5" applyFont="1" applyFill="1" applyBorder="1"/>
    <xf numFmtId="0" fontId="7" fillId="23" borderId="9" xfId="5" applyFill="1" applyBorder="1"/>
    <xf numFmtId="0" fontId="7" fillId="27" borderId="0" xfId="5" applyFill="1"/>
    <xf numFmtId="0" fontId="7" fillId="28" borderId="0" xfId="5" applyFill="1"/>
    <xf numFmtId="0" fontId="28" fillId="28" borderId="0" xfId="5" applyFont="1" applyFill="1"/>
    <xf numFmtId="0" fontId="28" fillId="0" borderId="0" xfId="5" applyFont="1"/>
    <xf numFmtId="0" fontId="28" fillId="27" borderId="0" xfId="5" applyFont="1" applyFill="1"/>
    <xf numFmtId="0" fontId="7" fillId="25" borderId="8" xfId="5" applyFill="1" applyBorder="1"/>
    <xf numFmtId="0" fontId="7" fillId="25" borderId="15" xfId="5" applyFill="1" applyBorder="1"/>
    <xf numFmtId="0" fontId="7" fillId="25" borderId="15" xfId="5" applyFont="1" applyFill="1" applyBorder="1"/>
    <xf numFmtId="0" fontId="7" fillId="25" borderId="9" xfId="5" applyFont="1" applyFill="1" applyBorder="1"/>
    <xf numFmtId="0" fontId="7" fillId="25" borderId="9" xfId="5" applyFill="1" applyBorder="1"/>
    <xf numFmtId="0" fontId="7" fillId="25" borderId="10" xfId="5" applyFill="1" applyBorder="1"/>
    <xf numFmtId="0" fontId="7" fillId="25" borderId="16" xfId="5" applyFill="1" applyBorder="1"/>
    <xf numFmtId="0" fontId="7" fillId="25" borderId="11" xfId="5" applyFill="1" applyBorder="1"/>
    <xf numFmtId="0" fontId="7" fillId="25" borderId="1" xfId="5" applyFill="1" applyBorder="1" applyAlignment="1">
      <alignment horizontal="right"/>
    </xf>
    <xf numFmtId="0" fontId="7" fillId="28" borderId="0" xfId="5" quotePrefix="1" applyFont="1" applyFill="1"/>
    <xf numFmtId="0" fontId="7" fillId="28" borderId="0" xfId="5" quotePrefix="1" applyFill="1"/>
    <xf numFmtId="0" fontId="25" fillId="28" borderId="0" xfId="5" quotePrefix="1" applyFont="1" applyFill="1"/>
    <xf numFmtId="0" fontId="7" fillId="28" borderId="0" xfId="5" applyFont="1" applyFill="1" applyAlignment="1">
      <alignment horizontal="left"/>
    </xf>
    <xf numFmtId="0" fontId="7" fillId="28" borderId="17" xfId="5" applyFill="1" applyBorder="1"/>
    <xf numFmtId="0" fontId="7" fillId="28" borderId="18" xfId="5" applyFill="1" applyBorder="1"/>
    <xf numFmtId="0" fontId="30" fillId="28" borderId="18" xfId="5" applyFont="1" applyFill="1" applyBorder="1" applyAlignment="1">
      <alignment horizontal="center"/>
    </xf>
    <xf numFmtId="0" fontId="7" fillId="28" borderId="19" xfId="5" applyFill="1" applyBorder="1"/>
    <xf numFmtId="0" fontId="31" fillId="27" borderId="0" xfId="5" applyFont="1" applyFill="1" applyAlignment="1">
      <alignment horizontal="center"/>
    </xf>
    <xf numFmtId="0" fontId="7" fillId="25" borderId="0" xfId="5" applyFill="1"/>
    <xf numFmtId="0" fontId="31" fillId="25" borderId="0" xfId="5" applyFont="1" applyFill="1"/>
    <xf numFmtId="0" fontId="31" fillId="27" borderId="0" xfId="5" applyFont="1" applyFill="1"/>
    <xf numFmtId="0" fontId="7" fillId="0" borderId="0" xfId="5" applyAlignment="1">
      <alignment horizontal="center" vertical="center"/>
    </xf>
    <xf numFmtId="0" fontId="7" fillId="27" borderId="0" xfId="5" applyFill="1" applyAlignment="1">
      <alignment horizontal="center" vertical="center"/>
    </xf>
    <xf numFmtId="0" fontId="31" fillId="27" borderId="0" xfId="5" applyFont="1" applyFill="1" applyAlignment="1">
      <alignment horizontal="center" vertical="center"/>
    </xf>
    <xf numFmtId="0" fontId="7" fillId="27" borderId="0" xfId="5" applyFont="1" applyFill="1" applyAlignment="1">
      <alignment horizontal="center" vertical="center"/>
    </xf>
    <xf numFmtId="0" fontId="7" fillId="27" borderId="0" xfId="5" applyFill="1" applyAlignment="1">
      <alignment horizontal="center"/>
    </xf>
    <xf numFmtId="0" fontId="32" fillId="27" borderId="0" xfId="5" applyFont="1" applyFill="1" applyAlignment="1">
      <alignment horizontal="center"/>
    </xf>
    <xf numFmtId="0" fontId="7" fillId="27" borderId="0" xfId="5" applyFont="1" applyFill="1" applyAlignment="1">
      <alignment horizontal="center"/>
    </xf>
    <xf numFmtId="0" fontId="33" fillId="27" borderId="0" xfId="5" applyFont="1" applyFill="1" applyAlignment="1">
      <alignment horizontal="center"/>
    </xf>
    <xf numFmtId="0" fontId="7" fillId="27" borderId="0" xfId="5" applyFont="1" applyFill="1"/>
    <xf numFmtId="0" fontId="0" fillId="29" borderId="0" xfId="0" applyFont="1" applyFill="1" applyProtection="1"/>
    <xf numFmtId="0" fontId="34" fillId="29" borderId="0" xfId="0" applyFont="1" applyFill="1" applyAlignment="1" applyProtection="1"/>
    <xf numFmtId="0" fontId="35" fillId="29" borderId="0" xfId="0" applyFont="1" applyFill="1" applyAlignment="1" applyProtection="1">
      <alignment horizontal="center"/>
    </xf>
    <xf numFmtId="0" fontId="36" fillId="29" borderId="0" xfId="0" applyFont="1" applyFill="1" applyAlignment="1" applyProtection="1">
      <alignment horizontal="left"/>
    </xf>
    <xf numFmtId="0" fontId="0" fillId="15" borderId="0" xfId="0" applyFont="1" applyFill="1" applyProtection="1"/>
    <xf numFmtId="0" fontId="37" fillId="15" borderId="0" xfId="0" applyFont="1" applyFill="1" applyProtection="1">
      <protection hidden="1"/>
    </xf>
    <xf numFmtId="0" fontId="0" fillId="15" borderId="0" xfId="0" applyFont="1" applyFill="1" applyAlignment="1" applyProtection="1">
      <alignment horizontal="right"/>
    </xf>
    <xf numFmtId="0" fontId="37" fillId="21" borderId="20" xfId="0" applyFont="1" applyFill="1" applyBorder="1" applyAlignment="1" applyProtection="1">
      <alignment horizontal="center" vertical="center" wrapText="1"/>
      <protection hidden="1"/>
    </xf>
    <xf numFmtId="0" fontId="37" fillId="15" borderId="20" xfId="0" applyFont="1" applyFill="1" applyBorder="1" applyAlignment="1" applyProtection="1">
      <alignment horizontal="center" vertical="center" wrapText="1"/>
      <protection hidden="1"/>
    </xf>
    <xf numFmtId="0" fontId="37" fillId="15" borderId="17" xfId="0" applyFont="1" applyFill="1" applyBorder="1" applyAlignment="1" applyProtection="1">
      <alignment horizontal="center" vertical="center" wrapText="1"/>
      <protection hidden="1"/>
    </xf>
    <xf numFmtId="2" fontId="37" fillId="15" borderId="0" xfId="0" applyNumberFormat="1" applyFont="1" applyFill="1" applyAlignment="1" applyProtection="1">
      <alignment horizontal="center"/>
      <protection hidden="1"/>
    </xf>
    <xf numFmtId="2" fontId="37" fillId="21" borderId="0" xfId="0" applyNumberFormat="1" applyFont="1" applyFill="1" applyAlignment="1" applyProtection="1">
      <alignment horizontal="center"/>
      <protection hidden="1"/>
    </xf>
    <xf numFmtId="1" fontId="37" fillId="17" borderId="20" xfId="0" applyNumberFormat="1" applyFont="1" applyFill="1" applyBorder="1" applyAlignment="1" applyProtection="1">
      <alignment horizontal="center"/>
      <protection hidden="1"/>
    </xf>
    <xf numFmtId="1" fontId="37" fillId="30" borderId="1" xfId="0" applyNumberFormat="1" applyFont="1" applyFill="1" applyBorder="1" applyAlignment="1" applyProtection="1">
      <alignment horizontal="center"/>
      <protection hidden="1"/>
    </xf>
    <xf numFmtId="0" fontId="37" fillId="15" borderId="0" xfId="0" applyFont="1" applyFill="1" applyBorder="1" applyProtection="1">
      <protection hidden="1"/>
    </xf>
    <xf numFmtId="2" fontId="37" fillId="15" borderId="0" xfId="0" applyNumberFormat="1" applyFont="1" applyFill="1" applyBorder="1" applyAlignment="1" applyProtection="1">
      <alignment horizontal="center"/>
      <protection hidden="1"/>
    </xf>
    <xf numFmtId="1" fontId="37" fillId="15" borderId="0" xfId="0" applyNumberFormat="1" applyFont="1" applyFill="1" applyBorder="1" applyAlignment="1" applyProtection="1">
      <alignment horizontal="center"/>
      <protection hidden="1"/>
    </xf>
    <xf numFmtId="1" fontId="37" fillId="15" borderId="0" xfId="0" applyNumberFormat="1" applyFont="1" applyFill="1" applyAlignment="1" applyProtection="1">
      <alignment horizontal="center"/>
      <protection hidden="1"/>
    </xf>
    <xf numFmtId="0" fontId="37" fillId="21" borderId="0" xfId="0" applyFont="1" applyFill="1" applyAlignment="1" applyProtection="1">
      <alignment horizontal="center"/>
      <protection hidden="1"/>
    </xf>
    <xf numFmtId="0" fontId="37" fillId="15" borderId="0" xfId="0" applyFont="1" applyFill="1" applyAlignment="1" applyProtection="1">
      <alignment horizontal="center"/>
      <protection hidden="1"/>
    </xf>
    <xf numFmtId="1" fontId="37" fillId="31" borderId="20" xfId="0" applyNumberFormat="1" applyFont="1" applyFill="1" applyBorder="1" applyAlignment="1" applyProtection="1">
      <alignment horizontal="center"/>
      <protection hidden="1"/>
    </xf>
    <xf numFmtId="0" fontId="37" fillId="15" borderId="0" xfId="0" applyFont="1" applyFill="1" applyAlignment="1" applyProtection="1">
      <alignment horizontal="right"/>
      <protection hidden="1"/>
    </xf>
    <xf numFmtId="0" fontId="0" fillId="15" borderId="0" xfId="0" applyFont="1" applyFill="1" applyAlignment="1">
      <alignment horizontal="center"/>
    </xf>
    <xf numFmtId="0" fontId="0" fillId="15" borderId="0" xfId="0" applyFont="1" applyFill="1"/>
    <xf numFmtId="0" fontId="0" fillId="15" borderId="27" xfId="0" applyFont="1" applyFill="1" applyBorder="1" applyAlignment="1">
      <alignment horizontal="center"/>
    </xf>
    <xf numFmtId="0" fontId="0" fillId="15" borderId="20" xfId="0" applyFont="1" applyFill="1" applyBorder="1" applyAlignment="1">
      <alignment horizontal="center"/>
    </xf>
    <xf numFmtId="0" fontId="37" fillId="21" borderId="28" xfId="0" applyFont="1" applyFill="1" applyBorder="1" applyAlignment="1" applyProtection="1">
      <alignment horizontal="center"/>
      <protection hidden="1"/>
    </xf>
    <xf numFmtId="1" fontId="37" fillId="30" borderId="29" xfId="0" applyNumberFormat="1" applyFont="1" applyFill="1" applyBorder="1" applyAlignment="1" applyProtection="1">
      <alignment horizontal="center"/>
      <protection hidden="1"/>
    </xf>
    <xf numFmtId="1" fontId="37" fillId="30" borderId="30" xfId="0" applyNumberFormat="1" applyFont="1" applyFill="1" applyBorder="1" applyAlignment="1" applyProtection="1">
      <alignment horizontal="center"/>
      <protection hidden="1"/>
    </xf>
    <xf numFmtId="1" fontId="37" fillId="30" borderId="31" xfId="0" applyNumberFormat="1" applyFont="1" applyFill="1" applyBorder="1" applyAlignment="1" applyProtection="1">
      <alignment horizontal="center"/>
      <protection hidden="1"/>
    </xf>
    <xf numFmtId="0" fontId="0" fillId="15" borderId="32" xfId="0" applyFont="1" applyFill="1" applyBorder="1" applyAlignment="1">
      <alignment horizontal="center"/>
    </xf>
    <xf numFmtId="0" fontId="37" fillId="15" borderId="0" xfId="0" applyFont="1" applyFill="1" applyAlignment="1" applyProtection="1">
      <alignment horizontal="left"/>
      <protection hidden="1"/>
    </xf>
    <xf numFmtId="0" fontId="37" fillId="21" borderId="33" xfId="0" applyFont="1" applyFill="1" applyBorder="1" applyAlignment="1" applyProtection="1">
      <alignment horizontal="center"/>
      <protection hidden="1"/>
    </xf>
    <xf numFmtId="1" fontId="37" fillId="30" borderId="34" xfId="0" applyNumberFormat="1" applyFont="1" applyFill="1" applyBorder="1" applyAlignment="1" applyProtection="1">
      <alignment horizontal="center"/>
      <protection hidden="1"/>
    </xf>
    <xf numFmtId="0" fontId="0" fillId="15" borderId="35" xfId="0" applyFont="1" applyFill="1" applyBorder="1" applyAlignment="1">
      <alignment horizontal="center"/>
    </xf>
    <xf numFmtId="1" fontId="37" fillId="30" borderId="36" xfId="0" applyNumberFormat="1" applyFont="1" applyFill="1" applyBorder="1" applyAlignment="1" applyProtection="1">
      <alignment horizontal="center"/>
      <protection hidden="1"/>
    </xf>
    <xf numFmtId="1" fontId="37" fillId="30" borderId="20" xfId="0" applyNumberFormat="1" applyFont="1" applyFill="1" applyBorder="1" applyAlignment="1" applyProtection="1">
      <alignment horizontal="center"/>
      <protection hidden="1"/>
    </xf>
    <xf numFmtId="0" fontId="0" fillId="15" borderId="0" xfId="0" applyFont="1" applyFill="1" applyProtection="1">
      <protection hidden="1"/>
    </xf>
    <xf numFmtId="1" fontId="37" fillId="30" borderId="40" xfId="0" applyNumberFormat="1" applyFont="1" applyFill="1" applyBorder="1" applyAlignment="1" applyProtection="1">
      <alignment horizontal="center"/>
      <protection hidden="1"/>
    </xf>
    <xf numFmtId="1" fontId="37" fillId="30" borderId="41" xfId="0" applyNumberFormat="1" applyFont="1" applyFill="1" applyBorder="1" applyAlignment="1" applyProtection="1">
      <alignment horizontal="center"/>
      <protection hidden="1"/>
    </xf>
    <xf numFmtId="0" fontId="37" fillId="21" borderId="42" xfId="0" applyFont="1" applyFill="1" applyBorder="1" applyAlignment="1" applyProtection="1">
      <alignment horizontal="center"/>
      <protection hidden="1"/>
    </xf>
    <xf numFmtId="1" fontId="37" fillId="30" borderId="32" xfId="0" applyNumberFormat="1" applyFont="1" applyFill="1" applyBorder="1" applyAlignment="1" applyProtection="1">
      <alignment horizontal="center"/>
      <protection hidden="1"/>
    </xf>
    <xf numFmtId="1" fontId="37" fillId="30" borderId="42" xfId="0" applyNumberFormat="1" applyFont="1" applyFill="1" applyBorder="1" applyAlignment="1" applyProtection="1">
      <alignment horizontal="center"/>
      <protection hidden="1"/>
    </xf>
    <xf numFmtId="0" fontId="0" fillId="15" borderId="40" xfId="0" applyFont="1" applyFill="1" applyBorder="1" applyAlignment="1">
      <alignment horizontal="center"/>
    </xf>
    <xf numFmtId="0" fontId="0" fillId="15" borderId="30" xfId="0" applyFont="1" applyFill="1" applyBorder="1" applyAlignment="1">
      <alignment horizontal="center"/>
    </xf>
    <xf numFmtId="0" fontId="37" fillId="21" borderId="43" xfId="0" applyFont="1" applyFill="1" applyBorder="1" applyAlignment="1" applyProtection="1">
      <alignment horizontal="center"/>
      <protection hidden="1"/>
    </xf>
    <xf numFmtId="1" fontId="37" fillId="30" borderId="43" xfId="0" applyNumberFormat="1" applyFont="1" applyFill="1" applyBorder="1" applyAlignment="1" applyProtection="1">
      <alignment horizontal="center"/>
      <protection hidden="1"/>
    </xf>
    <xf numFmtId="0" fontId="0" fillId="15" borderId="41" xfId="0" applyFont="1" applyFill="1" applyBorder="1" applyAlignment="1">
      <alignment horizontal="center"/>
    </xf>
    <xf numFmtId="1" fontId="37" fillId="30" borderId="25" xfId="0" applyNumberFormat="1" applyFont="1" applyFill="1" applyBorder="1" applyAlignment="1" applyProtection="1">
      <alignment horizontal="center"/>
      <protection hidden="1"/>
    </xf>
    <xf numFmtId="1" fontId="37" fillId="30" borderId="35" xfId="0" applyNumberFormat="1" applyFont="1" applyFill="1" applyBorder="1" applyAlignment="1" applyProtection="1">
      <alignment horizontal="center"/>
      <protection hidden="1"/>
    </xf>
    <xf numFmtId="14" fontId="37" fillId="15" borderId="0" xfId="0" applyNumberFormat="1" applyFont="1" applyFill="1" applyAlignment="1" applyProtection="1">
      <alignment horizontal="left"/>
      <protection hidden="1"/>
    </xf>
    <xf numFmtId="0" fontId="0" fillId="15" borderId="0" xfId="0" applyFill="1" applyBorder="1" applyAlignment="1" applyProtection="1">
      <alignment horizontal="center"/>
    </xf>
    <xf numFmtId="0" fontId="0" fillId="15" borderId="0" xfId="0" applyFont="1" applyFill="1" applyAlignment="1" applyProtection="1">
      <protection hidden="1"/>
    </xf>
    <xf numFmtId="0" fontId="0" fillId="15" borderId="0" xfId="0" applyFont="1" applyFill="1" applyAlignment="1" applyProtection="1">
      <alignment horizontal="left"/>
      <protection hidden="1"/>
    </xf>
    <xf numFmtId="0" fontId="0" fillId="15" borderId="0" xfId="0" applyFont="1" applyFill="1" applyAlignment="1" applyProtection="1">
      <alignment horizontal="right"/>
      <protection hidden="1"/>
    </xf>
    <xf numFmtId="0" fontId="0" fillId="15" borderId="0" xfId="0" applyFont="1" applyFill="1" applyBorder="1"/>
    <xf numFmtId="167" fontId="0" fillId="15" borderId="1" xfId="0" applyNumberFormat="1" applyFill="1" applyBorder="1" applyAlignment="1">
      <alignment horizontal="right"/>
    </xf>
    <xf numFmtId="0" fontId="0" fillId="15" borderId="0" xfId="0" applyFill="1"/>
    <xf numFmtId="0" fontId="0" fillId="15" borderId="1" xfId="0" applyFill="1" applyBorder="1" applyAlignment="1" applyProtection="1">
      <alignment horizontal="center"/>
    </xf>
    <xf numFmtId="167" fontId="0" fillId="15" borderId="44" xfId="0" applyNumberFormat="1" applyFill="1" applyBorder="1" applyAlignment="1">
      <alignment horizontal="right"/>
    </xf>
    <xf numFmtId="0" fontId="6" fillId="8" borderId="20" xfId="0" applyFont="1" applyFill="1" applyBorder="1" applyAlignment="1" applyProtection="1">
      <alignment horizontal="left"/>
    </xf>
    <xf numFmtId="0" fontId="6" fillId="8" borderId="20" xfId="0" applyFont="1" applyFill="1" applyBorder="1" applyAlignment="1" applyProtection="1"/>
    <xf numFmtId="0" fontId="0" fillId="0" borderId="0" xfId="0" applyFont="1"/>
    <xf numFmtId="0" fontId="0" fillId="15" borderId="1" xfId="0" applyFont="1" applyFill="1" applyBorder="1" applyAlignment="1" applyProtection="1">
      <alignment horizontal="center"/>
      <protection hidden="1"/>
    </xf>
    <xf numFmtId="0" fontId="0" fillId="15" borderId="1" xfId="0" applyFont="1" applyFill="1" applyBorder="1" applyAlignment="1">
      <alignment horizontal="center"/>
    </xf>
    <xf numFmtId="2" fontId="37" fillId="17" borderId="20" xfId="0" applyNumberFormat="1" applyFont="1" applyFill="1" applyBorder="1" applyAlignment="1" applyProtection="1">
      <alignment horizontal="center"/>
      <protection hidden="1"/>
    </xf>
    <xf numFmtId="1" fontId="37" fillId="8" borderId="20" xfId="0" applyNumberFormat="1" applyFont="1" applyFill="1" applyBorder="1" applyAlignment="1" applyProtection="1">
      <alignment horizontal="center"/>
      <protection hidden="1"/>
    </xf>
    <xf numFmtId="0" fontId="12" fillId="19" borderId="0" xfId="4" applyFont="1" applyFill="1" applyAlignment="1">
      <alignment horizontal="center"/>
    </xf>
    <xf numFmtId="0" fontId="8" fillId="18" borderId="0" xfId="0" applyFont="1" applyFill="1" applyAlignment="1">
      <alignment horizontal="center"/>
    </xf>
    <xf numFmtId="0" fontId="13" fillId="20" borderId="0" xfId="0" applyFont="1" applyFill="1" applyAlignment="1">
      <alignment horizontal="center"/>
    </xf>
    <xf numFmtId="0" fontId="8" fillId="19" borderId="0" xfId="0" applyFont="1" applyFill="1" applyAlignment="1">
      <alignment horizontal="center" vertical="center" wrapText="1"/>
    </xf>
    <xf numFmtId="0" fontId="8" fillId="18" borderId="0" xfId="0" applyFont="1" applyFill="1" applyAlignment="1">
      <alignment horizontal="left" vertical="top" wrapText="1"/>
    </xf>
    <xf numFmtId="0" fontId="7" fillId="24" borderId="5" xfId="5" applyFill="1" applyBorder="1" applyAlignment="1">
      <alignment horizontal="center" wrapText="1"/>
    </xf>
    <xf numFmtId="0" fontId="7" fillId="24" borderId="4" xfId="5" applyFill="1" applyBorder="1" applyAlignment="1">
      <alignment horizontal="center" wrapText="1"/>
    </xf>
    <xf numFmtId="0" fontId="25" fillId="26" borderId="11" xfId="5" applyFont="1" applyFill="1" applyBorder="1" applyAlignment="1">
      <alignment horizontal="center" wrapText="1"/>
    </xf>
    <xf numFmtId="0" fontId="25" fillId="26" borderId="10" xfId="5" applyFont="1" applyFill="1" applyBorder="1" applyAlignment="1">
      <alignment horizontal="center" wrapText="1"/>
    </xf>
    <xf numFmtId="0" fontId="25" fillId="25" borderId="9" xfId="5" applyFont="1" applyFill="1" applyBorder="1" applyAlignment="1">
      <alignment horizontal="center" wrapText="1"/>
    </xf>
    <xf numFmtId="0" fontId="25" fillId="25" borderId="8" xfId="5" applyFont="1" applyFill="1" applyBorder="1" applyAlignment="1">
      <alignment horizontal="center" wrapText="1"/>
    </xf>
    <xf numFmtId="0" fontId="10" fillId="25" borderId="7" xfId="5" applyFont="1" applyFill="1" applyBorder="1" applyAlignment="1">
      <alignment horizontal="center" wrapText="1"/>
    </xf>
    <xf numFmtId="0" fontId="10" fillId="25" borderId="6" xfId="5" applyFont="1" applyFill="1" applyBorder="1" applyAlignment="1">
      <alignment horizontal="center" wrapText="1"/>
    </xf>
    <xf numFmtId="0" fontId="25" fillId="25" borderId="5" xfId="5" applyFont="1" applyFill="1" applyBorder="1" applyAlignment="1">
      <alignment horizontal="center" wrapText="1"/>
    </xf>
    <xf numFmtId="0" fontId="25" fillId="25" borderId="4" xfId="5" applyFont="1" applyFill="1" applyBorder="1" applyAlignment="1">
      <alignment horizontal="center" wrapText="1"/>
    </xf>
    <xf numFmtId="0" fontId="7" fillId="24" borderId="5" xfId="5" applyFill="1" applyBorder="1" applyAlignment="1">
      <alignment horizontal="left" wrapText="1" indent="1"/>
    </xf>
    <xf numFmtId="0" fontId="7" fillId="24" borderId="4" xfId="5" applyFill="1" applyBorder="1" applyAlignment="1">
      <alignment horizontal="left" wrapText="1" indent="1"/>
    </xf>
    <xf numFmtId="0" fontId="7" fillId="24" borderId="7" xfId="5" applyFill="1" applyBorder="1" applyAlignment="1">
      <alignment horizontal="left"/>
    </xf>
    <xf numFmtId="0" fontId="7" fillId="24" borderId="6" xfId="5" applyFill="1" applyBorder="1" applyAlignment="1">
      <alignment horizontal="left"/>
    </xf>
    <xf numFmtId="0" fontId="7" fillId="24" borderId="7" xfId="5" applyFill="1" applyBorder="1" applyAlignment="1">
      <alignment horizontal="left" wrapText="1" indent="1"/>
    </xf>
    <xf numFmtId="0" fontId="7" fillId="24" borderId="6" xfId="5" applyFill="1" applyBorder="1" applyAlignment="1">
      <alignment horizontal="left" wrapText="1" indent="1"/>
    </xf>
    <xf numFmtId="0" fontId="7" fillId="24" borderId="7" xfId="5" applyFill="1" applyBorder="1" applyAlignment="1">
      <alignment horizontal="center"/>
    </xf>
    <xf numFmtId="0" fontId="7" fillId="24" borderId="6" xfId="5" applyFill="1" applyBorder="1" applyAlignment="1">
      <alignment horizontal="center"/>
    </xf>
    <xf numFmtId="0" fontId="22" fillId="25" borderId="11" xfId="5" applyFont="1" applyFill="1" applyBorder="1" applyAlignment="1">
      <alignment horizontal="center" vertical="center" wrapText="1"/>
    </xf>
    <xf numFmtId="0" fontId="22" fillId="25" borderId="10" xfId="5" applyFont="1" applyFill="1" applyBorder="1" applyAlignment="1">
      <alignment horizontal="center" vertical="center" wrapText="1"/>
    </xf>
    <xf numFmtId="0" fontId="7" fillId="24" borderId="9" xfId="5" applyFill="1" applyBorder="1" applyAlignment="1">
      <alignment horizontal="left" wrapText="1" indent="1"/>
    </xf>
    <xf numFmtId="0" fontId="7" fillId="24" borderId="8" xfId="5" applyFill="1" applyBorder="1" applyAlignment="1">
      <alignment horizontal="left" wrapText="1" indent="1"/>
    </xf>
    <xf numFmtId="0" fontId="31" fillId="25" borderId="0" xfId="5" applyFont="1" applyFill="1" applyAlignment="1">
      <alignment horizontal="center" wrapText="1"/>
    </xf>
    <xf numFmtId="0" fontId="28" fillId="20" borderId="14" xfId="5" applyFont="1" applyFill="1" applyBorder="1" applyAlignment="1">
      <alignment horizontal="left" vertical="top" wrapText="1"/>
    </xf>
    <xf numFmtId="0" fontId="28" fillId="20" borderId="13" xfId="5" applyFont="1" applyFill="1" applyBorder="1" applyAlignment="1">
      <alignment horizontal="left" vertical="top" wrapText="1"/>
    </xf>
    <xf numFmtId="0" fontId="28" fillId="20" borderId="12" xfId="5" applyFont="1" applyFill="1" applyBorder="1" applyAlignment="1">
      <alignment horizontal="left" vertical="top" wrapText="1"/>
    </xf>
    <xf numFmtId="0" fontId="0" fillId="15" borderId="21" xfId="0" applyFont="1" applyFill="1" applyBorder="1" applyAlignment="1">
      <alignment horizontal="center"/>
    </xf>
    <xf numFmtId="0" fontId="0" fillId="15" borderId="22" xfId="0" applyFont="1" applyFill="1" applyBorder="1" applyAlignment="1">
      <alignment horizontal="center"/>
    </xf>
    <xf numFmtId="0" fontId="0" fillId="15" borderId="23" xfId="0" applyFont="1" applyFill="1" applyBorder="1" applyAlignment="1">
      <alignment horizontal="center"/>
    </xf>
    <xf numFmtId="0" fontId="0" fillId="15" borderId="24" xfId="0" applyFont="1" applyFill="1" applyBorder="1" applyAlignment="1">
      <alignment horizontal="center"/>
    </xf>
    <xf numFmtId="0" fontId="0" fillId="15" borderId="25" xfId="0" applyFont="1" applyFill="1" applyBorder="1" applyAlignment="1">
      <alignment horizontal="center"/>
    </xf>
    <xf numFmtId="0" fontId="0" fillId="15" borderId="26" xfId="0" applyFont="1" applyFill="1" applyBorder="1" applyAlignment="1">
      <alignment horizontal="center"/>
    </xf>
    <xf numFmtId="0" fontId="37" fillId="0" borderId="19" xfId="0" applyFont="1" applyFill="1" applyBorder="1" applyAlignment="1" applyProtection="1">
      <alignment horizontal="left"/>
      <protection locked="0"/>
    </xf>
    <xf numFmtId="0" fontId="37" fillId="0" borderId="18" xfId="0" applyFont="1" applyFill="1" applyBorder="1" applyAlignment="1" applyProtection="1">
      <alignment horizontal="left"/>
      <protection locked="0"/>
    </xf>
    <xf numFmtId="0" fontId="37" fillId="0" borderId="17" xfId="0" applyFont="1" applyFill="1" applyBorder="1" applyAlignment="1" applyProtection="1">
      <alignment horizontal="left"/>
      <protection locked="0"/>
    </xf>
    <xf numFmtId="0" fontId="6" fillId="8" borderId="19" xfId="0" applyFont="1" applyFill="1" applyBorder="1" applyAlignment="1" applyProtection="1">
      <alignment horizontal="left"/>
    </xf>
    <xf numFmtId="0" fontId="6" fillId="8" borderId="17" xfId="0" applyFont="1" applyFill="1" applyBorder="1" applyAlignment="1" applyProtection="1">
      <alignment horizontal="left"/>
    </xf>
    <xf numFmtId="0" fontId="0" fillId="15" borderId="19" xfId="0" applyFont="1" applyFill="1" applyBorder="1" applyAlignment="1" applyProtection="1">
      <alignment horizontal="center"/>
    </xf>
    <xf numFmtId="0" fontId="0" fillId="15" borderId="18" xfId="0" applyFont="1" applyFill="1" applyBorder="1" applyAlignment="1" applyProtection="1">
      <alignment horizontal="center"/>
    </xf>
    <xf numFmtId="0" fontId="0" fillId="15" borderId="17" xfId="0" applyFont="1" applyFill="1" applyBorder="1" applyAlignment="1" applyProtection="1">
      <alignment horizontal="center"/>
    </xf>
    <xf numFmtId="2" fontId="37" fillId="21" borderId="19" xfId="0" applyNumberFormat="1" applyFont="1" applyFill="1" applyBorder="1" applyAlignment="1" applyProtection="1">
      <alignment horizontal="center"/>
      <protection hidden="1"/>
    </xf>
    <xf numFmtId="2" fontId="37" fillId="21" borderId="18" xfId="0" applyNumberFormat="1" applyFont="1" applyFill="1" applyBorder="1" applyAlignment="1" applyProtection="1">
      <alignment horizontal="center"/>
      <protection hidden="1"/>
    </xf>
    <xf numFmtId="2" fontId="37" fillId="21" borderId="17" xfId="0" applyNumberFormat="1" applyFont="1" applyFill="1" applyBorder="1" applyAlignment="1" applyProtection="1">
      <alignment horizontal="center"/>
      <protection hidden="1"/>
    </xf>
    <xf numFmtId="0" fontId="0" fillId="15" borderId="37" xfId="0" applyFont="1" applyFill="1" applyBorder="1" applyAlignment="1">
      <alignment horizontal="right"/>
    </xf>
    <xf numFmtId="0" fontId="0" fillId="15" borderId="38" xfId="0" applyFont="1" applyFill="1" applyBorder="1" applyAlignment="1">
      <alignment horizontal="right"/>
    </xf>
    <xf numFmtId="0" fontId="0" fillId="15" borderId="39" xfId="0" applyFont="1" applyFill="1" applyBorder="1" applyAlignment="1">
      <alignment horizontal="right"/>
    </xf>
    <xf numFmtId="0" fontId="7" fillId="21" borderId="21" xfId="0" applyFont="1" applyFill="1" applyBorder="1" applyAlignment="1" applyProtection="1">
      <alignment horizontal="center"/>
    </xf>
    <xf numFmtId="0" fontId="7" fillId="21" borderId="22" xfId="0" applyFont="1" applyFill="1" applyBorder="1" applyAlignment="1" applyProtection="1">
      <alignment horizontal="center"/>
    </xf>
    <xf numFmtId="0" fontId="7" fillId="21" borderId="23" xfId="0" applyFont="1" applyFill="1" applyBorder="1" applyAlignment="1" applyProtection="1">
      <alignment horizontal="center"/>
    </xf>
    <xf numFmtId="0" fontId="7" fillId="21" borderId="19" xfId="0" applyFont="1" applyFill="1" applyBorder="1" applyAlignment="1" applyProtection="1">
      <alignment horizontal="center"/>
    </xf>
    <xf numFmtId="0" fontId="7" fillId="21" borderId="17" xfId="0" applyFont="1" applyFill="1" applyBorder="1" applyAlignment="1" applyProtection="1">
      <alignment horizontal="center"/>
    </xf>
    <xf numFmtId="0" fontId="0" fillId="15" borderId="19" xfId="0" applyFont="1" applyFill="1" applyBorder="1" applyAlignment="1">
      <alignment horizontal="center"/>
    </xf>
    <xf numFmtId="0" fontId="0" fillId="15" borderId="18" xfId="0" applyFont="1" applyFill="1" applyBorder="1" applyAlignment="1">
      <alignment horizontal="center"/>
    </xf>
    <xf numFmtId="0" fontId="0" fillId="15" borderId="17" xfId="0" applyFont="1" applyFill="1" applyBorder="1" applyAlignment="1">
      <alignment horizontal="center"/>
    </xf>
    <xf numFmtId="0" fontId="0" fillId="15" borderId="19" xfId="0" applyFont="1" applyFill="1" applyBorder="1" applyAlignment="1">
      <alignment horizontal="right"/>
    </xf>
    <xf numFmtId="0" fontId="0" fillId="15" borderId="18" xfId="0" applyFont="1" applyFill="1" applyBorder="1" applyAlignment="1">
      <alignment horizontal="right"/>
    </xf>
    <xf numFmtId="0" fontId="0" fillId="15" borderId="17" xfId="0" applyFont="1" applyFill="1" applyBorder="1" applyAlignment="1">
      <alignment horizontal="right"/>
    </xf>
    <xf numFmtId="0" fontId="6" fillId="8" borderId="18" xfId="0" applyFont="1" applyFill="1" applyBorder="1" applyAlignment="1" applyProtection="1">
      <alignment horizontal="left"/>
    </xf>
    <xf numFmtId="0" fontId="7" fillId="21" borderId="45" xfId="0" applyFont="1" applyFill="1" applyBorder="1" applyAlignment="1" applyProtection="1">
      <alignment horizontal="center"/>
    </xf>
    <xf numFmtId="0" fontId="1" fillId="5" borderId="0" xfId="0" applyFont="1" applyFill="1" applyAlignment="1">
      <alignment horizontal="center"/>
    </xf>
    <xf numFmtId="0" fontId="1" fillId="10" borderId="0" xfId="0" applyFont="1" applyFill="1" applyAlignment="1">
      <alignment horizontal="center"/>
    </xf>
    <xf numFmtId="0" fontId="1" fillId="13" borderId="0" xfId="0" applyFont="1" applyFill="1" applyAlignment="1">
      <alignment horizontal="center"/>
    </xf>
    <xf numFmtId="0" fontId="1" fillId="10" borderId="3" xfId="0" applyFont="1" applyFill="1" applyBorder="1" applyAlignment="1">
      <alignment horizontal="center"/>
    </xf>
    <xf numFmtId="0" fontId="1" fillId="13" borderId="3" xfId="0" applyFont="1" applyFill="1" applyBorder="1" applyAlignment="1">
      <alignment horizontal="center"/>
    </xf>
  </cellXfs>
  <cellStyles count="6">
    <cellStyle name="Bad" xfId="2" builtinId="27"/>
    <cellStyle name="Good" xfId="1" builtinId="26"/>
    <cellStyle name="Hyperlink" xfId="4" builtinId="8"/>
    <cellStyle name="Neutral" xfId="3" builtinId="28"/>
    <cellStyle name="Normal" xfId="0" builtinId="0"/>
    <cellStyle name="Norm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AM Peak Trip Generation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AM Peak</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Public!$B$46:$B$94</c:f>
              <c:strCache>
                <c:ptCount val="49"/>
                <c:pt idx="0">
                  <c:v>2:00 Before Start</c:v>
                </c:pt>
                <c:pt idx="1">
                  <c:v>1:55 Before Start</c:v>
                </c:pt>
                <c:pt idx="2">
                  <c:v>1:50 Before Start</c:v>
                </c:pt>
                <c:pt idx="3">
                  <c:v>1:45 Before Start</c:v>
                </c:pt>
                <c:pt idx="4">
                  <c:v>1:40 Before Start</c:v>
                </c:pt>
                <c:pt idx="5">
                  <c:v>1:35 Before Start</c:v>
                </c:pt>
                <c:pt idx="6">
                  <c:v>1:30 Before Start</c:v>
                </c:pt>
                <c:pt idx="7">
                  <c:v>1:25 Before Start</c:v>
                </c:pt>
                <c:pt idx="8">
                  <c:v>1:20 Before Start</c:v>
                </c:pt>
                <c:pt idx="9">
                  <c:v>1:15 Before Start</c:v>
                </c:pt>
                <c:pt idx="10">
                  <c:v>1:10 Before Start</c:v>
                </c:pt>
                <c:pt idx="11">
                  <c:v>1:05 Before Start</c:v>
                </c:pt>
                <c:pt idx="12">
                  <c:v>1:00 Before Start</c:v>
                </c:pt>
                <c:pt idx="13">
                  <c:v>0:55 Before Start</c:v>
                </c:pt>
                <c:pt idx="14">
                  <c:v>0:50 Before Start</c:v>
                </c:pt>
                <c:pt idx="15">
                  <c:v>0:45 Before Start</c:v>
                </c:pt>
                <c:pt idx="16">
                  <c:v>0:40 Before Start</c:v>
                </c:pt>
                <c:pt idx="17">
                  <c:v>0:35 Before Start</c:v>
                </c:pt>
                <c:pt idx="18">
                  <c:v>0:30 Before Start</c:v>
                </c:pt>
                <c:pt idx="19">
                  <c:v>0:25 Before Start</c:v>
                </c:pt>
                <c:pt idx="20">
                  <c:v>0:20 Before Start</c:v>
                </c:pt>
                <c:pt idx="21">
                  <c:v>0:15 Before Start</c:v>
                </c:pt>
                <c:pt idx="22">
                  <c:v>0:10 Before Start</c:v>
                </c:pt>
                <c:pt idx="23">
                  <c:v>0:05 Before Start</c:v>
                </c:pt>
                <c:pt idx="24">
                  <c:v>Start of School</c:v>
                </c:pt>
                <c:pt idx="25">
                  <c:v>0:05 After Start</c:v>
                </c:pt>
                <c:pt idx="26">
                  <c:v>0:10 After Start</c:v>
                </c:pt>
                <c:pt idx="27">
                  <c:v>0:15 After Start</c:v>
                </c:pt>
                <c:pt idx="28">
                  <c:v>0:20 After Start</c:v>
                </c:pt>
                <c:pt idx="29">
                  <c:v>0:25 After Start</c:v>
                </c:pt>
                <c:pt idx="30">
                  <c:v>0:30 After Start</c:v>
                </c:pt>
                <c:pt idx="31">
                  <c:v>0:35 After Start</c:v>
                </c:pt>
                <c:pt idx="32">
                  <c:v>0:40 After Start</c:v>
                </c:pt>
                <c:pt idx="33">
                  <c:v>0:45 After Start</c:v>
                </c:pt>
                <c:pt idx="34">
                  <c:v>0:50 After Start</c:v>
                </c:pt>
                <c:pt idx="35">
                  <c:v>0:55 After Start</c:v>
                </c:pt>
                <c:pt idx="36">
                  <c:v>1:00 After Start</c:v>
                </c:pt>
                <c:pt idx="37">
                  <c:v>1:05 After Start</c:v>
                </c:pt>
                <c:pt idx="38">
                  <c:v>1:10 After Start</c:v>
                </c:pt>
                <c:pt idx="39">
                  <c:v>1:15 After Start</c:v>
                </c:pt>
                <c:pt idx="40">
                  <c:v>1:20 After Start</c:v>
                </c:pt>
                <c:pt idx="41">
                  <c:v>1:25 After Start</c:v>
                </c:pt>
                <c:pt idx="42">
                  <c:v>1:30 After Start</c:v>
                </c:pt>
                <c:pt idx="43">
                  <c:v>1:35 After Start</c:v>
                </c:pt>
                <c:pt idx="44">
                  <c:v>1:40 After Start</c:v>
                </c:pt>
                <c:pt idx="45">
                  <c:v>1:45 After Start</c:v>
                </c:pt>
                <c:pt idx="46">
                  <c:v>1:50 After Start</c:v>
                </c:pt>
                <c:pt idx="47">
                  <c:v>1:55 After Start</c:v>
                </c:pt>
                <c:pt idx="48">
                  <c:v>2:00 After Start</c:v>
                </c:pt>
              </c:strCache>
            </c:strRef>
          </c:cat>
          <c:val>
            <c:numRef>
              <c:f>Public!$C$46:$C$94</c:f>
              <c:numCache>
                <c:formatCode>General</c:formatCode>
                <c:ptCount val="49"/>
                <c:pt idx="0">
                  <c:v>5.2107251441807163</c:v>
                </c:pt>
                <c:pt idx="1">
                  <c:v>1.6852991428980941</c:v>
                </c:pt>
                <c:pt idx="2">
                  <c:v>4.3699150403827201</c:v>
                </c:pt>
                <c:pt idx="3">
                  <c:v>3.8687812045735872</c:v>
                </c:pt>
                <c:pt idx="4">
                  <c:v>6.8473360489690487</c:v>
                </c:pt>
                <c:pt idx="5">
                  <c:v>4.7606401878946381</c:v>
                </c:pt>
                <c:pt idx="6">
                  <c:v>9.7581552006160468</c:v>
                </c:pt>
                <c:pt idx="7">
                  <c:v>8.7807015638028609</c:v>
                </c:pt>
                <c:pt idx="8">
                  <c:v>7.5868234553739278</c:v>
                </c:pt>
                <c:pt idx="9">
                  <c:v>5.76821125805224</c:v>
                </c:pt>
                <c:pt idx="10">
                  <c:v>12.062942121809689</c:v>
                </c:pt>
                <c:pt idx="11">
                  <c:v>23.352106976528184</c:v>
                </c:pt>
                <c:pt idx="12">
                  <c:v>27.730206695757502</c:v>
                </c:pt>
                <c:pt idx="13">
                  <c:v>36.57798190052354</c:v>
                </c:pt>
                <c:pt idx="14">
                  <c:v>46.005197113739584</c:v>
                </c:pt>
                <c:pt idx="15">
                  <c:v>60.058583076476729</c:v>
                </c:pt>
                <c:pt idx="16">
                  <c:v>68.372448741523044</c:v>
                </c:pt>
                <c:pt idx="17">
                  <c:v>107.89110243035915</c:v>
                </c:pt>
                <c:pt idx="18">
                  <c:v>224.3581816846158</c:v>
                </c:pt>
                <c:pt idx="19">
                  <c:v>255.85125099455661</c:v>
                </c:pt>
                <c:pt idx="20">
                  <c:v>301.7546864180087</c:v>
                </c:pt>
                <c:pt idx="21">
                  <c:v>321.2954186422682</c:v>
                </c:pt>
                <c:pt idx="22">
                  <c:v>308.54415289947377</c:v>
                </c:pt>
                <c:pt idx="23">
                  <c:v>278.28337220270981</c:v>
                </c:pt>
                <c:pt idx="24">
                  <c:v>125.0168764190401</c:v>
                </c:pt>
                <c:pt idx="25">
                  <c:v>65.42411288336767</c:v>
                </c:pt>
                <c:pt idx="26">
                  <c:v>57.958135681991592</c:v>
                </c:pt>
                <c:pt idx="27">
                  <c:v>65.039708672195701</c:v>
                </c:pt>
                <c:pt idx="28">
                  <c:v>67.622744524196847</c:v>
                </c:pt>
                <c:pt idx="29">
                  <c:v>44.239120013969206</c:v>
                </c:pt>
                <c:pt idx="30">
                  <c:v>24.927223061357253</c:v>
                </c:pt>
                <c:pt idx="31">
                  <c:v>17.593841142019489</c:v>
                </c:pt>
                <c:pt idx="32">
                  <c:v>17.810338557235777</c:v>
                </c:pt>
                <c:pt idx="33">
                  <c:v>15.209607164366311</c:v>
                </c:pt>
                <c:pt idx="34">
                  <c:v>9.7392889191226235</c:v>
                </c:pt>
                <c:pt idx="35">
                  <c:v>7.3032078683296628</c:v>
                </c:pt>
                <c:pt idx="36">
                  <c:v>4.9093198103598583</c:v>
                </c:pt>
                <c:pt idx="37">
                  <c:v>5.5590359261371036</c:v>
                </c:pt>
                <c:pt idx="38">
                  <c:v>11.52505335057071</c:v>
                </c:pt>
                <c:pt idx="39">
                  <c:v>11.579389259982698</c:v>
                </c:pt>
                <c:pt idx="40">
                  <c:v>18.386836351599797</c:v>
                </c:pt>
                <c:pt idx="41">
                  <c:v>14.105304161625774</c:v>
                </c:pt>
                <c:pt idx="42">
                  <c:v>9.7800561639917145</c:v>
                </c:pt>
                <c:pt idx="43">
                  <c:v>10.876382689678616</c:v>
                </c:pt>
                <c:pt idx="44">
                  <c:v>12.585651250475969</c:v>
                </c:pt>
                <c:pt idx="45">
                  <c:v>17.137446985309836</c:v>
                </c:pt>
                <c:pt idx="46">
                  <c:v>13.4977573675265</c:v>
                </c:pt>
                <c:pt idx="47">
                  <c:v>14.415830899791048</c:v>
                </c:pt>
                <c:pt idx="48">
                  <c:v>10.45832608034252</c:v>
                </c:pt>
              </c:numCache>
            </c:numRef>
          </c:val>
          <c:smooth val="0"/>
          <c:extLst>
            <c:ext xmlns:c16="http://schemas.microsoft.com/office/drawing/2014/chart" uri="{C3380CC4-5D6E-409C-BE32-E72D297353CC}">
              <c16:uniqueId val="{00000000-25AF-4BE7-B6D2-00B62F48D8F4}"/>
            </c:ext>
          </c:extLst>
        </c:ser>
        <c:dLbls>
          <c:showLegendKey val="0"/>
          <c:showVal val="0"/>
          <c:showCatName val="0"/>
          <c:showSerName val="0"/>
          <c:showPercent val="0"/>
          <c:showBubbleSize val="0"/>
        </c:dLbls>
        <c:marker val="1"/>
        <c:smooth val="0"/>
        <c:axId val="1536850000"/>
        <c:axId val="1536851664"/>
      </c:lineChart>
      <c:catAx>
        <c:axId val="153685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1664"/>
        <c:crosses val="autoZero"/>
        <c:auto val="1"/>
        <c:lblAlgn val="ctr"/>
        <c:lblOffset val="100"/>
        <c:noMultiLvlLbl val="0"/>
      </c:catAx>
      <c:valAx>
        <c:axId val="153685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0000"/>
        <c:crosses val="autoZero"/>
        <c:crossBetween val="between"/>
      </c:valAx>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PM Peak Trip Generation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Public!$B$96:$B$168</c:f>
              <c:strCache>
                <c:ptCount val="73"/>
                <c:pt idx="0">
                  <c:v>3:00 Before Dismissal</c:v>
                </c:pt>
                <c:pt idx="1">
                  <c:v>2:55 Before Dismissal</c:v>
                </c:pt>
                <c:pt idx="2">
                  <c:v>2:50 Before Dismissal</c:v>
                </c:pt>
                <c:pt idx="3">
                  <c:v>2:45 Before Dismissal</c:v>
                </c:pt>
                <c:pt idx="4">
                  <c:v>2:40 Before Dismissal</c:v>
                </c:pt>
                <c:pt idx="5">
                  <c:v>2:35 Before Dismissal</c:v>
                </c:pt>
                <c:pt idx="6">
                  <c:v>2:30 Before Dismissal</c:v>
                </c:pt>
                <c:pt idx="7">
                  <c:v>2:25 Before Dismissal</c:v>
                </c:pt>
                <c:pt idx="8">
                  <c:v>2:20 Before Dismissal</c:v>
                </c:pt>
                <c:pt idx="9">
                  <c:v>2:15 Before Dismissal</c:v>
                </c:pt>
                <c:pt idx="10">
                  <c:v>2:10 Before Dismissal</c:v>
                </c:pt>
                <c:pt idx="11">
                  <c:v>2:05 Before Dismissal</c:v>
                </c:pt>
                <c:pt idx="12">
                  <c:v>2:00 Before Dismissal</c:v>
                </c:pt>
                <c:pt idx="13">
                  <c:v>1:55 Before Dismissal</c:v>
                </c:pt>
                <c:pt idx="14">
                  <c:v>1:50 Before Dismissal</c:v>
                </c:pt>
                <c:pt idx="15">
                  <c:v>1:45 Before Dismissal</c:v>
                </c:pt>
                <c:pt idx="16">
                  <c:v>1:40 Before Dismissal</c:v>
                </c:pt>
                <c:pt idx="17">
                  <c:v>1:35 Before Dismissal</c:v>
                </c:pt>
                <c:pt idx="18">
                  <c:v>1:30 Before Dismissal</c:v>
                </c:pt>
                <c:pt idx="19">
                  <c:v>1:25 Before Dismissal</c:v>
                </c:pt>
                <c:pt idx="20">
                  <c:v>1:20 Before Dismissal</c:v>
                </c:pt>
                <c:pt idx="21">
                  <c:v>1:15 Before Dismissal</c:v>
                </c:pt>
                <c:pt idx="22">
                  <c:v>1:10 Before Dismissal</c:v>
                </c:pt>
                <c:pt idx="23">
                  <c:v>1:05 Before Dismissal</c:v>
                </c:pt>
                <c:pt idx="24">
                  <c:v>1:00 Before Dismissal</c:v>
                </c:pt>
                <c:pt idx="25">
                  <c:v>0:55 Before Dismissal</c:v>
                </c:pt>
                <c:pt idx="26">
                  <c:v>0:50 Before Dismissal</c:v>
                </c:pt>
                <c:pt idx="27">
                  <c:v>0:45 Before Dismissal</c:v>
                </c:pt>
                <c:pt idx="28">
                  <c:v>0:40 Before Dismissal</c:v>
                </c:pt>
                <c:pt idx="29">
                  <c:v>0:35 Before Dismissal</c:v>
                </c:pt>
                <c:pt idx="30">
                  <c:v>0:30 Before Dismissal</c:v>
                </c:pt>
                <c:pt idx="31">
                  <c:v>0:25 Before Dismissal</c:v>
                </c:pt>
                <c:pt idx="32">
                  <c:v>0:20 Before Dismissal</c:v>
                </c:pt>
                <c:pt idx="33">
                  <c:v>0:15 Before Dismissal</c:v>
                </c:pt>
                <c:pt idx="34">
                  <c:v>0:10 Before Dismissal</c:v>
                </c:pt>
                <c:pt idx="35">
                  <c:v>0:05 Before Dismissal</c:v>
                </c:pt>
                <c:pt idx="36">
                  <c:v>Dismissal</c:v>
                </c:pt>
                <c:pt idx="37">
                  <c:v>0:05 After Dismissal</c:v>
                </c:pt>
                <c:pt idx="38">
                  <c:v>0:10 After Dismissal</c:v>
                </c:pt>
                <c:pt idx="39">
                  <c:v>0:15 After Dismissal</c:v>
                </c:pt>
                <c:pt idx="40">
                  <c:v>0:20 After Dismissal</c:v>
                </c:pt>
                <c:pt idx="41">
                  <c:v>0:25 After Dismissal</c:v>
                </c:pt>
                <c:pt idx="42">
                  <c:v>0:30 After Dismissal</c:v>
                </c:pt>
                <c:pt idx="43">
                  <c:v>0:35 After Dismissal</c:v>
                </c:pt>
                <c:pt idx="44">
                  <c:v>0:40 After Dismissal</c:v>
                </c:pt>
                <c:pt idx="45">
                  <c:v>0:45 After Dismissal</c:v>
                </c:pt>
                <c:pt idx="46">
                  <c:v>0:50 After Dismissal</c:v>
                </c:pt>
                <c:pt idx="47">
                  <c:v>0:55 After Dismissal</c:v>
                </c:pt>
                <c:pt idx="48">
                  <c:v>1:00 After Dismissal</c:v>
                </c:pt>
                <c:pt idx="49">
                  <c:v>1:05 After Dismissal</c:v>
                </c:pt>
                <c:pt idx="50">
                  <c:v>1:10 After Dismissal</c:v>
                </c:pt>
                <c:pt idx="51">
                  <c:v>1:15 After Dismissal</c:v>
                </c:pt>
                <c:pt idx="52">
                  <c:v>1:20 After Dismissal</c:v>
                </c:pt>
                <c:pt idx="53">
                  <c:v>1:25 After Dismissal</c:v>
                </c:pt>
                <c:pt idx="54">
                  <c:v>1:30 After Dismissal</c:v>
                </c:pt>
                <c:pt idx="55">
                  <c:v>1:35 After Dismissal</c:v>
                </c:pt>
                <c:pt idx="56">
                  <c:v>1:40 After Dismissal</c:v>
                </c:pt>
                <c:pt idx="57">
                  <c:v>1:45 After Dismissal</c:v>
                </c:pt>
                <c:pt idx="58">
                  <c:v>1:50 After Dismissal</c:v>
                </c:pt>
                <c:pt idx="59">
                  <c:v>1:55 After Dismissal</c:v>
                </c:pt>
                <c:pt idx="60">
                  <c:v>2:00 After Dismissal</c:v>
                </c:pt>
                <c:pt idx="61">
                  <c:v>2:05 After Dismissal</c:v>
                </c:pt>
                <c:pt idx="62">
                  <c:v>2:10 After Dismissal</c:v>
                </c:pt>
                <c:pt idx="63">
                  <c:v>2:15 After Dismissal</c:v>
                </c:pt>
                <c:pt idx="64">
                  <c:v>2:20 After Dismissal</c:v>
                </c:pt>
                <c:pt idx="65">
                  <c:v>2:25 After Dismissal</c:v>
                </c:pt>
                <c:pt idx="66">
                  <c:v>2:30 After Dismissal</c:v>
                </c:pt>
                <c:pt idx="67">
                  <c:v>2:35 After Dismissal</c:v>
                </c:pt>
                <c:pt idx="68">
                  <c:v>2:40 After Dismissal</c:v>
                </c:pt>
                <c:pt idx="69">
                  <c:v>2:45 After Dismissal</c:v>
                </c:pt>
                <c:pt idx="70">
                  <c:v>2:50 After Dismissal</c:v>
                </c:pt>
                <c:pt idx="71">
                  <c:v>2:55 After Dismissal</c:v>
                </c:pt>
                <c:pt idx="72">
                  <c:v>3:00 After Dismissal</c:v>
                </c:pt>
              </c:strCache>
            </c:strRef>
          </c:cat>
          <c:val>
            <c:numRef>
              <c:f>Public!$C$96:$C$168</c:f>
              <c:numCache>
                <c:formatCode>General</c:formatCode>
                <c:ptCount val="73"/>
                <c:pt idx="0">
                  <c:v>12.757589636073094</c:v>
                </c:pt>
                <c:pt idx="1">
                  <c:v>8.164117810019361</c:v>
                </c:pt>
                <c:pt idx="2">
                  <c:v>7.2681220343348958</c:v>
                </c:pt>
                <c:pt idx="3">
                  <c:v>11.245821482629481</c:v>
                </c:pt>
                <c:pt idx="4">
                  <c:v>9.0132048615928841</c:v>
                </c:pt>
                <c:pt idx="5">
                  <c:v>9.7165042139508699</c:v>
                </c:pt>
                <c:pt idx="6">
                  <c:v>15.02422272684986</c:v>
                </c:pt>
                <c:pt idx="7">
                  <c:v>7.2029632367981753</c:v>
                </c:pt>
                <c:pt idx="8">
                  <c:v>11.263697629006641</c:v>
                </c:pt>
                <c:pt idx="9">
                  <c:v>12.523003325334514</c:v>
                </c:pt>
                <c:pt idx="10">
                  <c:v>8.9212772617725449</c:v>
                </c:pt>
                <c:pt idx="11">
                  <c:v>13.957295265868138</c:v>
                </c:pt>
                <c:pt idx="12">
                  <c:v>9.49052330803279</c:v>
                </c:pt>
                <c:pt idx="13">
                  <c:v>10.336385281677979</c:v>
                </c:pt>
                <c:pt idx="14">
                  <c:v>13.906716685117967</c:v>
                </c:pt>
                <c:pt idx="15">
                  <c:v>7.6197651696614503</c:v>
                </c:pt>
                <c:pt idx="16">
                  <c:v>17.056121067006739</c:v>
                </c:pt>
                <c:pt idx="17">
                  <c:v>12.126349284163362</c:v>
                </c:pt>
                <c:pt idx="18">
                  <c:v>16.34645532433073</c:v>
                </c:pt>
                <c:pt idx="19">
                  <c:v>24.510782188094939</c:v>
                </c:pt>
                <c:pt idx="20">
                  <c:v>9.8634793015456772</c:v>
                </c:pt>
                <c:pt idx="21">
                  <c:v>16.994617359188208</c:v>
                </c:pt>
                <c:pt idx="22">
                  <c:v>12.264801879039291</c:v>
                </c:pt>
                <c:pt idx="23">
                  <c:v>17.826276676277271</c:v>
                </c:pt>
                <c:pt idx="24">
                  <c:v>12.047701371279953</c:v>
                </c:pt>
                <c:pt idx="25">
                  <c:v>22.54107776623562</c:v>
                </c:pt>
                <c:pt idx="26">
                  <c:v>20.475185988885617</c:v>
                </c:pt>
                <c:pt idx="27">
                  <c:v>27.077988986144543</c:v>
                </c:pt>
                <c:pt idx="28">
                  <c:v>31.480174124752178</c:v>
                </c:pt>
                <c:pt idx="29">
                  <c:v>29.697460108187983</c:v>
                </c:pt>
                <c:pt idx="30">
                  <c:v>38.796466840867247</c:v>
                </c:pt>
                <c:pt idx="31">
                  <c:v>41.129469431911943</c:v>
                </c:pt>
                <c:pt idx="32">
                  <c:v>43.523471585768121</c:v>
                </c:pt>
                <c:pt idx="33">
                  <c:v>42.566335835829747</c:v>
                </c:pt>
                <c:pt idx="34">
                  <c:v>50.500802742387712</c:v>
                </c:pt>
                <c:pt idx="35">
                  <c:v>57.33137264085321</c:v>
                </c:pt>
                <c:pt idx="36">
                  <c:v>171.22654945033361</c:v>
                </c:pt>
                <c:pt idx="37">
                  <c:v>302.42851659670049</c:v>
                </c:pt>
                <c:pt idx="38">
                  <c:v>218.85991857866509</c:v>
                </c:pt>
                <c:pt idx="39">
                  <c:v>146.46109846055759</c:v>
                </c:pt>
                <c:pt idx="40">
                  <c:v>81.476729622731739</c:v>
                </c:pt>
                <c:pt idx="41">
                  <c:v>53.354845928143931</c:v>
                </c:pt>
                <c:pt idx="42">
                  <c:v>38.886423585922756</c:v>
                </c:pt>
                <c:pt idx="43">
                  <c:v>35.234997884678329</c:v>
                </c:pt>
                <c:pt idx="44">
                  <c:v>26.76276829002413</c:v>
                </c:pt>
                <c:pt idx="45">
                  <c:v>23.047015754933479</c:v>
                </c:pt>
                <c:pt idx="46">
                  <c:v>19.8475625822845</c:v>
                </c:pt>
                <c:pt idx="47">
                  <c:v>35.328709730498616</c:v>
                </c:pt>
                <c:pt idx="48">
                  <c:v>28.327241198994741</c:v>
                </c:pt>
                <c:pt idx="49">
                  <c:v>30.745124045517258</c:v>
                </c:pt>
                <c:pt idx="50">
                  <c:v>28.486266241007137</c:v>
                </c:pt>
                <c:pt idx="51">
                  <c:v>37.380936578330648</c:v>
                </c:pt>
                <c:pt idx="52">
                  <c:v>30.620849824417519</c:v>
                </c:pt>
                <c:pt idx="53">
                  <c:v>34.121168884898061</c:v>
                </c:pt>
                <c:pt idx="54">
                  <c:v>33.795599414893019</c:v>
                </c:pt>
                <c:pt idx="55">
                  <c:v>25.351690255785922</c:v>
                </c:pt>
                <c:pt idx="56">
                  <c:v>26.297284359273768</c:v>
                </c:pt>
                <c:pt idx="57">
                  <c:v>33.040564606773941</c:v>
                </c:pt>
                <c:pt idx="58">
                  <c:v>40.580547087955338</c:v>
                </c:pt>
                <c:pt idx="59">
                  <c:v>32.242784067501233</c:v>
                </c:pt>
                <c:pt idx="60">
                  <c:v>32.062326623395052</c:v>
                </c:pt>
                <c:pt idx="61">
                  <c:v>27.042220933737383</c:v>
                </c:pt>
                <c:pt idx="62">
                  <c:v>28.279566848274339</c:v>
                </c:pt>
                <c:pt idx="63">
                  <c:v>33.5987934586215</c:v>
                </c:pt>
                <c:pt idx="64">
                  <c:v>27.384297875446578</c:v>
                </c:pt>
                <c:pt idx="65">
                  <c:v>37.096394872971345</c:v>
                </c:pt>
                <c:pt idx="66">
                  <c:v>34.490517402147688</c:v>
                </c:pt>
                <c:pt idx="67">
                  <c:v>30.714352583192323</c:v>
                </c:pt>
                <c:pt idx="68">
                  <c:v>32.483923933879055</c:v>
                </c:pt>
                <c:pt idx="69">
                  <c:v>21.073253550855206</c:v>
                </c:pt>
                <c:pt idx="70">
                  <c:v>16.618253065527981</c:v>
                </c:pt>
                <c:pt idx="71">
                  <c:v>36.979294843907404</c:v>
                </c:pt>
                <c:pt idx="72">
                  <c:v>14.27838805870471</c:v>
                </c:pt>
              </c:numCache>
            </c:numRef>
          </c:val>
          <c:smooth val="0"/>
          <c:extLst>
            <c:ext xmlns:c16="http://schemas.microsoft.com/office/drawing/2014/chart" uri="{C3380CC4-5D6E-409C-BE32-E72D297353CC}">
              <c16:uniqueId val="{00000000-62BA-4465-B939-696558914C29}"/>
            </c:ext>
          </c:extLst>
        </c:ser>
        <c:dLbls>
          <c:showLegendKey val="0"/>
          <c:showVal val="0"/>
          <c:showCatName val="0"/>
          <c:showSerName val="0"/>
          <c:showPercent val="0"/>
          <c:showBubbleSize val="0"/>
        </c:dLbls>
        <c:marker val="1"/>
        <c:smooth val="0"/>
        <c:axId val="1536850000"/>
        <c:axId val="1536851664"/>
      </c:lineChart>
      <c:catAx>
        <c:axId val="153685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1664"/>
        <c:crosses val="autoZero"/>
        <c:auto val="1"/>
        <c:lblAlgn val="ctr"/>
        <c:lblOffset val="100"/>
        <c:noMultiLvlLbl val="0"/>
      </c:catAx>
      <c:valAx>
        <c:axId val="153685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0000"/>
        <c:crosses val="autoZero"/>
        <c:crossBetween val="between"/>
      </c:valAx>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AM Peak Trip Generation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AM Peak</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'Private or Non-Urban Charter'!$B$55:$B$103</c:f>
              <c:strCache>
                <c:ptCount val="49"/>
                <c:pt idx="0">
                  <c:v>2:00 Before Start</c:v>
                </c:pt>
                <c:pt idx="1">
                  <c:v>1:55 Before Start</c:v>
                </c:pt>
                <c:pt idx="2">
                  <c:v>1:50 Before Start</c:v>
                </c:pt>
                <c:pt idx="3">
                  <c:v>1:45 Before Start</c:v>
                </c:pt>
                <c:pt idx="4">
                  <c:v>1:40 Before Start</c:v>
                </c:pt>
                <c:pt idx="5">
                  <c:v>1:35 Before Start</c:v>
                </c:pt>
                <c:pt idx="6">
                  <c:v>1:30 Before Start</c:v>
                </c:pt>
                <c:pt idx="7">
                  <c:v>1:25 Before Start</c:v>
                </c:pt>
                <c:pt idx="8">
                  <c:v>1:20 Before Start</c:v>
                </c:pt>
                <c:pt idx="9">
                  <c:v>1:15 Before Start</c:v>
                </c:pt>
                <c:pt idx="10">
                  <c:v>1:10 Before Start</c:v>
                </c:pt>
                <c:pt idx="11">
                  <c:v>1:05 Before Start</c:v>
                </c:pt>
                <c:pt idx="12">
                  <c:v>1:00 Before Start</c:v>
                </c:pt>
                <c:pt idx="13">
                  <c:v>0:55 Before Start</c:v>
                </c:pt>
                <c:pt idx="14">
                  <c:v>0:50 Before Start</c:v>
                </c:pt>
                <c:pt idx="15">
                  <c:v>0:45 Before Start</c:v>
                </c:pt>
                <c:pt idx="16">
                  <c:v>0:40 Before Start</c:v>
                </c:pt>
                <c:pt idx="17">
                  <c:v>0:35 Before Start</c:v>
                </c:pt>
                <c:pt idx="18">
                  <c:v>0:30 Before Start</c:v>
                </c:pt>
                <c:pt idx="19">
                  <c:v>0:25 Before Start</c:v>
                </c:pt>
                <c:pt idx="20">
                  <c:v>0:20 Before Start</c:v>
                </c:pt>
                <c:pt idx="21">
                  <c:v>0:15 Before Start</c:v>
                </c:pt>
                <c:pt idx="22">
                  <c:v>0:10 Before Start</c:v>
                </c:pt>
                <c:pt idx="23">
                  <c:v>0:05 Before Start</c:v>
                </c:pt>
                <c:pt idx="24">
                  <c:v>Start of School</c:v>
                </c:pt>
                <c:pt idx="25">
                  <c:v>0:05 After Start</c:v>
                </c:pt>
                <c:pt idx="26">
                  <c:v>0:10 After Start</c:v>
                </c:pt>
                <c:pt idx="27">
                  <c:v>0:15 After Start</c:v>
                </c:pt>
                <c:pt idx="28">
                  <c:v>0:20 After Start</c:v>
                </c:pt>
                <c:pt idx="29">
                  <c:v>0:25 After Start</c:v>
                </c:pt>
                <c:pt idx="30">
                  <c:v>0:30 After Start</c:v>
                </c:pt>
                <c:pt idx="31">
                  <c:v>0:35 After Start</c:v>
                </c:pt>
                <c:pt idx="32">
                  <c:v>0:40 After Start</c:v>
                </c:pt>
                <c:pt idx="33">
                  <c:v>0:45 After Start</c:v>
                </c:pt>
                <c:pt idx="34">
                  <c:v>0:50 After Start</c:v>
                </c:pt>
                <c:pt idx="35">
                  <c:v>0:55 After Start</c:v>
                </c:pt>
                <c:pt idx="36">
                  <c:v>1:00 After Start</c:v>
                </c:pt>
                <c:pt idx="37">
                  <c:v>1:05 After Start</c:v>
                </c:pt>
                <c:pt idx="38">
                  <c:v>1:10 After Start</c:v>
                </c:pt>
                <c:pt idx="39">
                  <c:v>1:15 After Start</c:v>
                </c:pt>
                <c:pt idx="40">
                  <c:v>1:20 After Start</c:v>
                </c:pt>
                <c:pt idx="41">
                  <c:v>1:25 After Start</c:v>
                </c:pt>
                <c:pt idx="42">
                  <c:v>1:30 After Start</c:v>
                </c:pt>
                <c:pt idx="43">
                  <c:v>1:35 After Start</c:v>
                </c:pt>
                <c:pt idx="44">
                  <c:v>1:40 After Start</c:v>
                </c:pt>
                <c:pt idx="45">
                  <c:v>1:45 After Start</c:v>
                </c:pt>
                <c:pt idx="46">
                  <c:v>1:50 After Start</c:v>
                </c:pt>
                <c:pt idx="47">
                  <c:v>1:55 After Start</c:v>
                </c:pt>
                <c:pt idx="48">
                  <c:v>2:00 After Start</c:v>
                </c:pt>
              </c:strCache>
            </c:strRef>
          </c:cat>
          <c:val>
            <c:numRef>
              <c:f>'Private or Non-Urban Charter'!$C$55:$C$103</c:f>
              <c:numCache>
                <c:formatCode>General</c:formatCode>
                <c:ptCount val="49"/>
                <c:pt idx="0">
                  <c:v>5.7176182324468074</c:v>
                </c:pt>
                <c:pt idx="1">
                  <c:v>11.435236464893615</c:v>
                </c:pt>
                <c:pt idx="2">
                  <c:v>8.2231842993976496</c:v>
                </c:pt>
                <c:pt idx="3">
                  <c:v>5.1271753361666779</c:v>
                </c:pt>
                <c:pt idx="4">
                  <c:v>3.09645370878992</c:v>
                </c:pt>
                <c:pt idx="5">
                  <c:v>5.1882509997225075</c:v>
                </c:pt>
                <c:pt idx="6">
                  <c:v>3.6400241453275521</c:v>
                </c:pt>
                <c:pt idx="7">
                  <c:v>6.2702944885942999</c:v>
                </c:pt>
                <c:pt idx="8">
                  <c:v>3.1916687444556908</c:v>
                </c:pt>
                <c:pt idx="9">
                  <c:v>7.2728399801096817</c:v>
                </c:pt>
                <c:pt idx="10">
                  <c:v>10.393221671887073</c:v>
                </c:pt>
                <c:pt idx="11">
                  <c:v>8.5897383261323732</c:v>
                </c:pt>
                <c:pt idx="12">
                  <c:v>16.87620954536558</c:v>
                </c:pt>
                <c:pt idx="13">
                  <c:v>24.777638856002003</c:v>
                </c:pt>
                <c:pt idx="14">
                  <c:v>33.417065513771959</c:v>
                </c:pt>
                <c:pt idx="15">
                  <c:v>56.348857187361411</c:v>
                </c:pt>
                <c:pt idx="16">
                  <c:v>85.243592678423084</c:v>
                </c:pt>
                <c:pt idx="17">
                  <c:v>175.88722584529881</c:v>
                </c:pt>
                <c:pt idx="18">
                  <c:v>255.18665041052532</c:v>
                </c:pt>
                <c:pt idx="19">
                  <c:v>324.26180391387879</c:v>
                </c:pt>
                <c:pt idx="20">
                  <c:v>354.73632714486109</c:v>
                </c:pt>
                <c:pt idx="21">
                  <c:v>378.25580076654342</c:v>
                </c:pt>
                <c:pt idx="22">
                  <c:v>332.52931123850271</c:v>
                </c:pt>
                <c:pt idx="23">
                  <c:v>291.86758970528547</c:v>
                </c:pt>
                <c:pt idx="24">
                  <c:v>215.06852712289947</c:v>
                </c:pt>
                <c:pt idx="25">
                  <c:v>125.86657469886543</c:v>
                </c:pt>
                <c:pt idx="26">
                  <c:v>120.33650084097999</c:v>
                </c:pt>
                <c:pt idx="27">
                  <c:v>81.409720567432956</c:v>
                </c:pt>
                <c:pt idx="28">
                  <c:v>77.832598759214889</c:v>
                </c:pt>
                <c:pt idx="29">
                  <c:v>61.467335197503914</c:v>
                </c:pt>
                <c:pt idx="30">
                  <c:v>39.265310401242822</c:v>
                </c:pt>
                <c:pt idx="31">
                  <c:v>24.750798426741742</c:v>
                </c:pt>
                <c:pt idx="32">
                  <c:v>15.592563628473281</c:v>
                </c:pt>
                <c:pt idx="33">
                  <c:v>19.681499237302443</c:v>
                </c:pt>
                <c:pt idx="34">
                  <c:v>12.681636363870062</c:v>
                </c:pt>
                <c:pt idx="35">
                  <c:v>14.908950694785069</c:v>
                </c:pt>
                <c:pt idx="36">
                  <c:v>12.754946528080797</c:v>
                </c:pt>
                <c:pt idx="37">
                  <c:v>11.431879795605951</c:v>
                </c:pt>
                <c:pt idx="38">
                  <c:v>7.964927252229673</c:v>
                </c:pt>
                <c:pt idx="39">
                  <c:v>20.124114102072355</c:v>
                </c:pt>
                <c:pt idx="40">
                  <c:v>14.042942638691089</c:v>
                </c:pt>
                <c:pt idx="41">
                  <c:v>15.648927983260741</c:v>
                </c:pt>
                <c:pt idx="42">
                  <c:v>13.238875232089637</c:v>
                </c:pt>
                <c:pt idx="43">
                  <c:v>8.7453802769551974</c:v>
                </c:pt>
                <c:pt idx="44">
                  <c:v>5.7671569366825226</c:v>
                </c:pt>
                <c:pt idx="45">
                  <c:v>7.2767899494603849</c:v>
                </c:pt>
                <c:pt idx="46">
                  <c:v>9.7904656299271533</c:v>
                </c:pt>
                <c:pt idx="47">
                  <c:v>4.9596198692787175</c:v>
                </c:pt>
                <c:pt idx="48">
                  <c:v>5.274453026318259</c:v>
                </c:pt>
              </c:numCache>
            </c:numRef>
          </c:val>
          <c:smooth val="0"/>
          <c:extLst>
            <c:ext xmlns:c16="http://schemas.microsoft.com/office/drawing/2014/chart" uri="{C3380CC4-5D6E-409C-BE32-E72D297353CC}">
              <c16:uniqueId val="{00000000-2DF8-4FB7-9977-69822368C1AE}"/>
            </c:ext>
          </c:extLst>
        </c:ser>
        <c:dLbls>
          <c:showLegendKey val="0"/>
          <c:showVal val="0"/>
          <c:showCatName val="0"/>
          <c:showSerName val="0"/>
          <c:showPercent val="0"/>
          <c:showBubbleSize val="0"/>
        </c:dLbls>
        <c:marker val="1"/>
        <c:smooth val="0"/>
        <c:axId val="1536850000"/>
        <c:axId val="1536851664"/>
      </c:lineChart>
      <c:catAx>
        <c:axId val="153685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1664"/>
        <c:crosses val="autoZero"/>
        <c:auto val="1"/>
        <c:lblAlgn val="ctr"/>
        <c:lblOffset val="100"/>
        <c:noMultiLvlLbl val="0"/>
      </c:catAx>
      <c:valAx>
        <c:axId val="153685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0000"/>
        <c:crosses val="autoZero"/>
        <c:crossBetween val="between"/>
      </c:valAx>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PM Peak Trip Generation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PM Peak Trip Generation</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'Private or Non-Urban Charter'!$B$105:$B$177</c:f>
              <c:strCache>
                <c:ptCount val="73"/>
                <c:pt idx="0">
                  <c:v>3:00 Before Dismissal</c:v>
                </c:pt>
                <c:pt idx="1">
                  <c:v>2:55 Before Dismissal</c:v>
                </c:pt>
                <c:pt idx="2">
                  <c:v>2:50 Before Dismissal</c:v>
                </c:pt>
                <c:pt idx="3">
                  <c:v>2:45 Before Dismissal</c:v>
                </c:pt>
                <c:pt idx="4">
                  <c:v>2:40 Before Dismissal</c:v>
                </c:pt>
                <c:pt idx="5">
                  <c:v>2:35 Before Dismissal</c:v>
                </c:pt>
                <c:pt idx="6">
                  <c:v>2:30 Before Dismissal</c:v>
                </c:pt>
                <c:pt idx="7">
                  <c:v>2:25 Before Dismissal</c:v>
                </c:pt>
                <c:pt idx="8">
                  <c:v>2:20 Before Dismissal</c:v>
                </c:pt>
                <c:pt idx="9">
                  <c:v>2:15 Before Dismissal</c:v>
                </c:pt>
                <c:pt idx="10">
                  <c:v>2:10 Before Dismissal</c:v>
                </c:pt>
                <c:pt idx="11">
                  <c:v>2:05 Before Dismissal</c:v>
                </c:pt>
                <c:pt idx="12">
                  <c:v>2:00 Before Dismissal</c:v>
                </c:pt>
                <c:pt idx="13">
                  <c:v>1:55 Before Dismissal</c:v>
                </c:pt>
                <c:pt idx="14">
                  <c:v>1:50 Before Dismissal</c:v>
                </c:pt>
                <c:pt idx="15">
                  <c:v>1:45 Before Dismissal</c:v>
                </c:pt>
                <c:pt idx="16">
                  <c:v>1:40 Before Dismissal</c:v>
                </c:pt>
                <c:pt idx="17">
                  <c:v>1:35 Before Dismissal</c:v>
                </c:pt>
                <c:pt idx="18">
                  <c:v>1:30 Before Dismissal</c:v>
                </c:pt>
                <c:pt idx="19">
                  <c:v>1:25 Before Dismissal</c:v>
                </c:pt>
                <c:pt idx="20">
                  <c:v>1:20 Before Dismissal</c:v>
                </c:pt>
                <c:pt idx="21">
                  <c:v>1:15 Before Dismissal</c:v>
                </c:pt>
                <c:pt idx="22">
                  <c:v>1:10 Before Dismissal</c:v>
                </c:pt>
                <c:pt idx="23">
                  <c:v>1:05 Before Dismissal</c:v>
                </c:pt>
                <c:pt idx="24">
                  <c:v>1:00 Before Dismissal</c:v>
                </c:pt>
                <c:pt idx="25">
                  <c:v>0:55 Before Dismissal</c:v>
                </c:pt>
                <c:pt idx="26">
                  <c:v>0:50 Before Dismissal</c:v>
                </c:pt>
                <c:pt idx="27">
                  <c:v>0:45 Before Dismissal</c:v>
                </c:pt>
                <c:pt idx="28">
                  <c:v>0:40 Before Dismissal</c:v>
                </c:pt>
                <c:pt idx="29">
                  <c:v>0:35 Before Dismissal</c:v>
                </c:pt>
                <c:pt idx="30">
                  <c:v>0:30 Before Dismissal</c:v>
                </c:pt>
                <c:pt idx="31">
                  <c:v>0:25 Before Dismissal</c:v>
                </c:pt>
                <c:pt idx="32">
                  <c:v>0:20 Before Dismissal</c:v>
                </c:pt>
                <c:pt idx="33">
                  <c:v>0:15 Before Dismissal</c:v>
                </c:pt>
                <c:pt idx="34">
                  <c:v>0:10 Before Dismissal</c:v>
                </c:pt>
                <c:pt idx="35">
                  <c:v>0:05 Before Dismissal</c:v>
                </c:pt>
                <c:pt idx="36">
                  <c:v>Dismissal</c:v>
                </c:pt>
                <c:pt idx="37">
                  <c:v>0:05 After Dismissal</c:v>
                </c:pt>
                <c:pt idx="38">
                  <c:v>0:10 After Dismissal</c:v>
                </c:pt>
                <c:pt idx="39">
                  <c:v>0:15 After Dismissal</c:v>
                </c:pt>
                <c:pt idx="40">
                  <c:v>0:20 After Dismissal</c:v>
                </c:pt>
                <c:pt idx="41">
                  <c:v>0:25 After Dismissal</c:v>
                </c:pt>
                <c:pt idx="42">
                  <c:v>0:30 After Dismissal</c:v>
                </c:pt>
                <c:pt idx="43">
                  <c:v>0:35 After Dismissal</c:v>
                </c:pt>
                <c:pt idx="44">
                  <c:v>0:40 After Dismissal</c:v>
                </c:pt>
                <c:pt idx="45">
                  <c:v>0:45 After Dismissal</c:v>
                </c:pt>
                <c:pt idx="46">
                  <c:v>0:50 After Dismissal</c:v>
                </c:pt>
                <c:pt idx="47">
                  <c:v>0:55 After Dismissal</c:v>
                </c:pt>
                <c:pt idx="48">
                  <c:v>1:00 After Dismissal</c:v>
                </c:pt>
                <c:pt idx="49">
                  <c:v>1:05 After Dismissal</c:v>
                </c:pt>
                <c:pt idx="50">
                  <c:v>1:10 After Dismissal</c:v>
                </c:pt>
                <c:pt idx="51">
                  <c:v>1:15 After Dismissal</c:v>
                </c:pt>
                <c:pt idx="52">
                  <c:v>1:20 After Dismissal</c:v>
                </c:pt>
                <c:pt idx="53">
                  <c:v>1:25 After Dismissal</c:v>
                </c:pt>
                <c:pt idx="54">
                  <c:v>1:30 After Dismissal</c:v>
                </c:pt>
                <c:pt idx="55">
                  <c:v>1:35 After Dismissal</c:v>
                </c:pt>
                <c:pt idx="56">
                  <c:v>1:40 After Dismissal</c:v>
                </c:pt>
                <c:pt idx="57">
                  <c:v>1:45 After Dismissal</c:v>
                </c:pt>
                <c:pt idx="58">
                  <c:v>1:50 After Dismissal</c:v>
                </c:pt>
                <c:pt idx="59">
                  <c:v>1:55 After Dismissal</c:v>
                </c:pt>
                <c:pt idx="60">
                  <c:v>2:00 After Dismissal</c:v>
                </c:pt>
                <c:pt idx="61">
                  <c:v>2:05 After Dismissal</c:v>
                </c:pt>
                <c:pt idx="62">
                  <c:v>2:10 After Dismissal</c:v>
                </c:pt>
                <c:pt idx="63">
                  <c:v>2:15 After Dismissal</c:v>
                </c:pt>
                <c:pt idx="64">
                  <c:v>2:20 After Dismissal</c:v>
                </c:pt>
                <c:pt idx="65">
                  <c:v>2:25 After Dismissal</c:v>
                </c:pt>
                <c:pt idx="66">
                  <c:v>2:30 After Dismissal</c:v>
                </c:pt>
                <c:pt idx="67">
                  <c:v>2:35 After Dismissal</c:v>
                </c:pt>
                <c:pt idx="68">
                  <c:v>2:40 After Dismissal</c:v>
                </c:pt>
                <c:pt idx="69">
                  <c:v>2:45 After Dismissal</c:v>
                </c:pt>
                <c:pt idx="70">
                  <c:v>2:50 After Dismissal</c:v>
                </c:pt>
                <c:pt idx="71">
                  <c:v>2:55 After Dismissal</c:v>
                </c:pt>
                <c:pt idx="72">
                  <c:v>3:00 After Dismissal</c:v>
                </c:pt>
              </c:strCache>
            </c:strRef>
          </c:cat>
          <c:val>
            <c:numRef>
              <c:f>'Private or Non-Urban Charter'!$C$105:$C$177</c:f>
              <c:numCache>
                <c:formatCode>General</c:formatCode>
                <c:ptCount val="73"/>
                <c:pt idx="0">
                  <c:v>13.20797078006153</c:v>
                </c:pt>
                <c:pt idx="1">
                  <c:v>11.326876552197954</c:v>
                </c:pt>
                <c:pt idx="2">
                  <c:v>11.354749222045454</c:v>
                </c:pt>
                <c:pt idx="3">
                  <c:v>10.324587712031908</c:v>
                </c:pt>
                <c:pt idx="4">
                  <c:v>9.3941387892646127</c:v>
                </c:pt>
                <c:pt idx="5">
                  <c:v>17.479691822330331</c:v>
                </c:pt>
                <c:pt idx="6">
                  <c:v>10.432137845815241</c:v>
                </c:pt>
                <c:pt idx="7">
                  <c:v>13.39784497255892</c:v>
                </c:pt>
                <c:pt idx="8">
                  <c:v>14.216863422665108</c:v>
                </c:pt>
                <c:pt idx="9">
                  <c:v>13.336016191050568</c:v>
                </c:pt>
                <c:pt idx="10">
                  <c:v>10.399365320429256</c:v>
                </c:pt>
                <c:pt idx="11">
                  <c:v>10.525858619793757</c:v>
                </c:pt>
                <c:pt idx="12">
                  <c:v>9.2580569184655488</c:v>
                </c:pt>
                <c:pt idx="13">
                  <c:v>11.221236516895274</c:v>
                </c:pt>
                <c:pt idx="14">
                  <c:v>4.2597176030961492</c:v>
                </c:pt>
                <c:pt idx="15">
                  <c:v>4.4346732178967656</c:v>
                </c:pt>
                <c:pt idx="16">
                  <c:v>10.735952236684042</c:v>
                </c:pt>
                <c:pt idx="17">
                  <c:v>11.35457504668242</c:v>
                </c:pt>
                <c:pt idx="18">
                  <c:v>17.483950110301862</c:v>
                </c:pt>
                <c:pt idx="19">
                  <c:v>27.501604114406177</c:v>
                </c:pt>
                <c:pt idx="20">
                  <c:v>14.187165109386402</c:v>
                </c:pt>
                <c:pt idx="21">
                  <c:v>14.9017947678908</c:v>
                </c:pt>
                <c:pt idx="22">
                  <c:v>15.259496253644683</c:v>
                </c:pt>
                <c:pt idx="23">
                  <c:v>28.616520006667962</c:v>
                </c:pt>
                <c:pt idx="24">
                  <c:v>35.676232209855982</c:v>
                </c:pt>
                <c:pt idx="25">
                  <c:v>18.401674134563912</c:v>
                </c:pt>
                <c:pt idx="26">
                  <c:v>23.89904004466058</c:v>
                </c:pt>
                <c:pt idx="27">
                  <c:v>20.093189772592083</c:v>
                </c:pt>
                <c:pt idx="28">
                  <c:v>32.633284699400015</c:v>
                </c:pt>
                <c:pt idx="29">
                  <c:v>34.968054795715446</c:v>
                </c:pt>
                <c:pt idx="30">
                  <c:v>35.66050026708006</c:v>
                </c:pt>
                <c:pt idx="31">
                  <c:v>45.923955301833857</c:v>
                </c:pt>
                <c:pt idx="32">
                  <c:v>55.343922242006656</c:v>
                </c:pt>
                <c:pt idx="33">
                  <c:v>59.971959467856173</c:v>
                </c:pt>
                <c:pt idx="34">
                  <c:v>69.336529503842783</c:v>
                </c:pt>
                <c:pt idx="35">
                  <c:v>75.033761269679204</c:v>
                </c:pt>
                <c:pt idx="36">
                  <c:v>157.38338834912801</c:v>
                </c:pt>
                <c:pt idx="37">
                  <c:v>217.50044842716818</c:v>
                </c:pt>
                <c:pt idx="38">
                  <c:v>201.59606565500152</c:v>
                </c:pt>
                <c:pt idx="39">
                  <c:v>166.63922348585399</c:v>
                </c:pt>
                <c:pt idx="40">
                  <c:v>132.47425090333402</c:v>
                </c:pt>
                <c:pt idx="41">
                  <c:v>98.517599667497478</c:v>
                </c:pt>
                <c:pt idx="42">
                  <c:v>46.530950159117019</c:v>
                </c:pt>
                <c:pt idx="43">
                  <c:v>72.962792656900234</c:v>
                </c:pt>
                <c:pt idx="44">
                  <c:v>102.50873996968956</c:v>
                </c:pt>
                <c:pt idx="45">
                  <c:v>126.3202063941815</c:v>
                </c:pt>
                <c:pt idx="46">
                  <c:v>128.94136257795878</c:v>
                </c:pt>
                <c:pt idx="47">
                  <c:v>115.42974161827287</c:v>
                </c:pt>
                <c:pt idx="48">
                  <c:v>107.31833083593133</c:v>
                </c:pt>
                <c:pt idx="49">
                  <c:v>97.433167976511015</c:v>
                </c:pt>
                <c:pt idx="50">
                  <c:v>107.17470054176853</c:v>
                </c:pt>
                <c:pt idx="51">
                  <c:v>71.071491460366786</c:v>
                </c:pt>
                <c:pt idx="52">
                  <c:v>84.154571210512941</c:v>
                </c:pt>
                <c:pt idx="53">
                  <c:v>72.676888624620716</c:v>
                </c:pt>
                <c:pt idx="54">
                  <c:v>52.646333624734346</c:v>
                </c:pt>
                <c:pt idx="55">
                  <c:v>46.694786799727403</c:v>
                </c:pt>
                <c:pt idx="56">
                  <c:v>44.604265750039907</c:v>
                </c:pt>
                <c:pt idx="57">
                  <c:v>33.062181987563825</c:v>
                </c:pt>
                <c:pt idx="58">
                  <c:v>24.845019109519939</c:v>
                </c:pt>
                <c:pt idx="59">
                  <c:v>22.642577854878891</c:v>
                </c:pt>
                <c:pt idx="60">
                  <c:v>24.154404546848269</c:v>
                </c:pt>
                <c:pt idx="61">
                  <c:v>37.560037185320503</c:v>
                </c:pt>
                <c:pt idx="62">
                  <c:v>21.09644381311179</c:v>
                </c:pt>
                <c:pt idx="63">
                  <c:v>29.730361151597961</c:v>
                </c:pt>
                <c:pt idx="64">
                  <c:v>46.121654175311534</c:v>
                </c:pt>
                <c:pt idx="65">
                  <c:v>28.059711289172068</c:v>
                </c:pt>
                <c:pt idx="66">
                  <c:v>25.721496269964241</c:v>
                </c:pt>
                <c:pt idx="67">
                  <c:v>25.877663144697571</c:v>
                </c:pt>
                <c:pt idx="68">
                  <c:v>21.256363716969751</c:v>
                </c:pt>
                <c:pt idx="69">
                  <c:v>24.91503864874915</c:v>
                </c:pt>
                <c:pt idx="70">
                  <c:v>30.830104322218919</c:v>
                </c:pt>
                <c:pt idx="71">
                  <c:v>18.936494911138237</c:v>
                </c:pt>
                <c:pt idx="72">
                  <c:v>13.691454154751471</c:v>
                </c:pt>
              </c:numCache>
            </c:numRef>
          </c:val>
          <c:smooth val="0"/>
          <c:extLst>
            <c:ext xmlns:c16="http://schemas.microsoft.com/office/drawing/2014/chart" uri="{C3380CC4-5D6E-409C-BE32-E72D297353CC}">
              <c16:uniqueId val="{00000001-460E-418F-A4EC-F5C52DF31CC6}"/>
            </c:ext>
          </c:extLst>
        </c:ser>
        <c:dLbls>
          <c:showLegendKey val="0"/>
          <c:showVal val="0"/>
          <c:showCatName val="0"/>
          <c:showSerName val="0"/>
          <c:showPercent val="0"/>
          <c:showBubbleSize val="0"/>
        </c:dLbls>
        <c:marker val="1"/>
        <c:smooth val="0"/>
        <c:axId val="1536850000"/>
        <c:axId val="1536851664"/>
      </c:lineChart>
      <c:catAx>
        <c:axId val="153685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1664"/>
        <c:crosses val="autoZero"/>
        <c:auto val="1"/>
        <c:lblAlgn val="ctr"/>
        <c:lblOffset val="100"/>
        <c:noMultiLvlLbl val="0"/>
      </c:catAx>
      <c:valAx>
        <c:axId val="153685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0000"/>
        <c:crosses val="autoZero"/>
        <c:crossBetween val="between"/>
      </c:valAx>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AM Peak Trip Generation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AM Peak Trip Generation</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'Urban Charter'!$B$46:$B$94</c:f>
              <c:strCache>
                <c:ptCount val="49"/>
                <c:pt idx="0">
                  <c:v>2:00 Before Start</c:v>
                </c:pt>
                <c:pt idx="1">
                  <c:v>1:55 Before Start</c:v>
                </c:pt>
                <c:pt idx="2">
                  <c:v>1:50 Before Start</c:v>
                </c:pt>
                <c:pt idx="3">
                  <c:v>1:45 Before Start</c:v>
                </c:pt>
                <c:pt idx="4">
                  <c:v>1:40 Before Start</c:v>
                </c:pt>
                <c:pt idx="5">
                  <c:v>1:35 Before Start</c:v>
                </c:pt>
                <c:pt idx="6">
                  <c:v>1:30 Before Start</c:v>
                </c:pt>
                <c:pt idx="7">
                  <c:v>1:25 Before Start</c:v>
                </c:pt>
                <c:pt idx="8">
                  <c:v>1:20 Before Start</c:v>
                </c:pt>
                <c:pt idx="9">
                  <c:v>1:15 Before Start</c:v>
                </c:pt>
                <c:pt idx="10">
                  <c:v>1:10 Before Start</c:v>
                </c:pt>
                <c:pt idx="11">
                  <c:v>1:05 Before Start</c:v>
                </c:pt>
                <c:pt idx="12">
                  <c:v>1:00 Before Start</c:v>
                </c:pt>
                <c:pt idx="13">
                  <c:v>0:55 Before Start</c:v>
                </c:pt>
                <c:pt idx="14">
                  <c:v>0:50 Before Start</c:v>
                </c:pt>
                <c:pt idx="15">
                  <c:v>0:45 Before Start</c:v>
                </c:pt>
                <c:pt idx="16">
                  <c:v>0:40 Before Start</c:v>
                </c:pt>
                <c:pt idx="17">
                  <c:v>0:35 Before Start</c:v>
                </c:pt>
                <c:pt idx="18">
                  <c:v>0:30 Before Start</c:v>
                </c:pt>
                <c:pt idx="19">
                  <c:v>0:25 Before Start</c:v>
                </c:pt>
                <c:pt idx="20">
                  <c:v>0:20 Before Start</c:v>
                </c:pt>
                <c:pt idx="21">
                  <c:v>0:15 Before Start</c:v>
                </c:pt>
                <c:pt idx="22">
                  <c:v>0:10 Before Start</c:v>
                </c:pt>
                <c:pt idx="23">
                  <c:v>0:05 Before Start</c:v>
                </c:pt>
                <c:pt idx="24">
                  <c:v>Start of School</c:v>
                </c:pt>
                <c:pt idx="25">
                  <c:v>0:05 After Start</c:v>
                </c:pt>
                <c:pt idx="26">
                  <c:v>0:10 After Start</c:v>
                </c:pt>
                <c:pt idx="27">
                  <c:v>0:15 After Start</c:v>
                </c:pt>
                <c:pt idx="28">
                  <c:v>0:20 After Start</c:v>
                </c:pt>
                <c:pt idx="29">
                  <c:v>0:25 After Start</c:v>
                </c:pt>
                <c:pt idx="30">
                  <c:v>0:30 After Start</c:v>
                </c:pt>
                <c:pt idx="31">
                  <c:v>0:35 After Start</c:v>
                </c:pt>
                <c:pt idx="32">
                  <c:v>0:40 After Start</c:v>
                </c:pt>
                <c:pt idx="33">
                  <c:v>0:45 After Start</c:v>
                </c:pt>
                <c:pt idx="34">
                  <c:v>0:50 After Start</c:v>
                </c:pt>
                <c:pt idx="35">
                  <c:v>0:55 After Start</c:v>
                </c:pt>
                <c:pt idx="36">
                  <c:v>1:00 After Start</c:v>
                </c:pt>
                <c:pt idx="37">
                  <c:v>1:05 After Start</c:v>
                </c:pt>
                <c:pt idx="38">
                  <c:v>1:10 After Start</c:v>
                </c:pt>
                <c:pt idx="39">
                  <c:v>1:15 After Start</c:v>
                </c:pt>
                <c:pt idx="40">
                  <c:v>1:20 After Start</c:v>
                </c:pt>
                <c:pt idx="41">
                  <c:v>1:25 After Start</c:v>
                </c:pt>
                <c:pt idx="42">
                  <c:v>1:30 After Start</c:v>
                </c:pt>
                <c:pt idx="43">
                  <c:v>1:35 After Start</c:v>
                </c:pt>
                <c:pt idx="44">
                  <c:v>1:40 After Start</c:v>
                </c:pt>
                <c:pt idx="45">
                  <c:v>1:45 After Start</c:v>
                </c:pt>
                <c:pt idx="46">
                  <c:v>1:50 After Start</c:v>
                </c:pt>
                <c:pt idx="47">
                  <c:v>1:55 After Start</c:v>
                </c:pt>
                <c:pt idx="48">
                  <c:v>2:00 After Start</c:v>
                </c:pt>
              </c:strCache>
            </c:strRef>
          </c:cat>
          <c:val>
            <c:numRef>
              <c:f>'Urban Charter'!$C$46:$C$94</c:f>
              <c:numCache>
                <c:formatCode>General</c:formatCode>
                <c:ptCount val="49"/>
                <c:pt idx="0">
                  <c:v>7.5117849366783354</c:v>
                </c:pt>
                <c:pt idx="1">
                  <c:v>6.0925027451280362</c:v>
                </c:pt>
                <c:pt idx="2">
                  <c:v>1.312003207341329</c:v>
                </c:pt>
                <c:pt idx="3">
                  <c:v>5.6600840748254893</c:v>
                </c:pt>
                <c:pt idx="4">
                  <c:v>6.0913161372773832</c:v>
                </c:pt>
                <c:pt idx="5">
                  <c:v>2.1740607937251681</c:v>
                </c:pt>
                <c:pt idx="6">
                  <c:v>8.5484320876428974</c:v>
                </c:pt>
                <c:pt idx="7">
                  <c:v>13.660774025345273</c:v>
                </c:pt>
                <c:pt idx="8">
                  <c:v>24.165751431334492</c:v>
                </c:pt>
                <c:pt idx="9">
                  <c:v>22.898037517129133</c:v>
                </c:pt>
                <c:pt idx="10">
                  <c:v>28.919771379668639</c:v>
                </c:pt>
                <c:pt idx="11">
                  <c:v>25.926924068020206</c:v>
                </c:pt>
                <c:pt idx="12">
                  <c:v>41.809857549526072</c:v>
                </c:pt>
                <c:pt idx="13">
                  <c:v>75.282839353327233</c:v>
                </c:pt>
                <c:pt idx="14">
                  <c:v>85.237285415646767</c:v>
                </c:pt>
                <c:pt idx="15">
                  <c:v>98.657063946478971</c:v>
                </c:pt>
                <c:pt idx="16">
                  <c:v>122.02428073866891</c:v>
                </c:pt>
                <c:pt idx="17">
                  <c:v>156.18572983152151</c:v>
                </c:pt>
                <c:pt idx="18">
                  <c:v>164.81322734264259</c:v>
                </c:pt>
                <c:pt idx="19">
                  <c:v>245.5808838151209</c:v>
                </c:pt>
                <c:pt idx="20">
                  <c:v>353.33819863949088</c:v>
                </c:pt>
                <c:pt idx="21">
                  <c:v>361.13464006874051</c:v>
                </c:pt>
                <c:pt idx="22">
                  <c:v>311.84680165676383</c:v>
                </c:pt>
                <c:pt idx="23">
                  <c:v>353.18170665022768</c:v>
                </c:pt>
                <c:pt idx="24">
                  <c:v>290.05651897194963</c:v>
                </c:pt>
                <c:pt idx="25">
                  <c:v>174.7429101688015</c:v>
                </c:pt>
                <c:pt idx="26">
                  <c:v>132.9136115503955</c:v>
                </c:pt>
                <c:pt idx="27">
                  <c:v>65.836011424643459</c:v>
                </c:pt>
                <c:pt idx="28">
                  <c:v>59.458100896220529</c:v>
                </c:pt>
                <c:pt idx="29">
                  <c:v>43.909388428687393</c:v>
                </c:pt>
                <c:pt idx="30">
                  <c:v>24.330957560731196</c:v>
                </c:pt>
                <c:pt idx="31">
                  <c:v>14.95285233648632</c:v>
                </c:pt>
                <c:pt idx="32">
                  <c:v>23.940302759934422</c:v>
                </c:pt>
                <c:pt idx="33">
                  <c:v>14.961176997369201</c:v>
                </c:pt>
                <c:pt idx="34">
                  <c:v>21.434689655368381</c:v>
                </c:pt>
                <c:pt idx="35">
                  <c:v>28.30373858668009</c:v>
                </c:pt>
                <c:pt idx="36">
                  <c:v>11.126910545471739</c:v>
                </c:pt>
                <c:pt idx="37">
                  <c:v>14.2627617392933</c:v>
                </c:pt>
                <c:pt idx="38">
                  <c:v>3.4074991315161336</c:v>
                </c:pt>
                <c:pt idx="39">
                  <c:v>8.4417632021744407</c:v>
                </c:pt>
                <c:pt idx="40">
                  <c:v>20.881103837535122</c:v>
                </c:pt>
                <c:pt idx="41">
                  <c:v>14.309255582030913</c:v>
                </c:pt>
                <c:pt idx="42">
                  <c:v>8.3768079206828521</c:v>
                </c:pt>
                <c:pt idx="43">
                  <c:v>11.854027846046082</c:v>
                </c:pt>
                <c:pt idx="44">
                  <c:v>13.419408934131368</c:v>
                </c:pt>
                <c:pt idx="45">
                  <c:v>7.3909610558955405</c:v>
                </c:pt>
                <c:pt idx="46">
                  <c:v>15.000276572932391</c:v>
                </c:pt>
                <c:pt idx="47">
                  <c:v>14.785536831137692</c:v>
                </c:pt>
                <c:pt idx="48">
                  <c:v>9.7883877256039131</c:v>
                </c:pt>
              </c:numCache>
            </c:numRef>
          </c:val>
          <c:smooth val="0"/>
          <c:extLst>
            <c:ext xmlns:c16="http://schemas.microsoft.com/office/drawing/2014/chart" uri="{C3380CC4-5D6E-409C-BE32-E72D297353CC}">
              <c16:uniqueId val="{00000001-7A19-4D8C-98DE-33D67DA9BF59}"/>
            </c:ext>
          </c:extLst>
        </c:ser>
        <c:dLbls>
          <c:showLegendKey val="0"/>
          <c:showVal val="0"/>
          <c:showCatName val="0"/>
          <c:showSerName val="0"/>
          <c:showPercent val="0"/>
          <c:showBubbleSize val="0"/>
        </c:dLbls>
        <c:marker val="1"/>
        <c:smooth val="0"/>
        <c:axId val="1536850000"/>
        <c:axId val="1536851664"/>
      </c:lineChart>
      <c:catAx>
        <c:axId val="153685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1664"/>
        <c:crosses val="autoZero"/>
        <c:auto val="1"/>
        <c:lblAlgn val="ctr"/>
        <c:lblOffset val="100"/>
        <c:noMultiLvlLbl val="0"/>
      </c:catAx>
      <c:valAx>
        <c:axId val="153685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0000"/>
        <c:crosses val="autoZero"/>
        <c:crossBetween val="between"/>
      </c:valAx>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PM Peak Trip Generation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PM Peak Trip Generation</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'Urban Charter'!$B$96:$B$168</c:f>
              <c:strCache>
                <c:ptCount val="73"/>
                <c:pt idx="0">
                  <c:v>3:00 Before Dismissal</c:v>
                </c:pt>
                <c:pt idx="1">
                  <c:v>2:55 Before Dismissal</c:v>
                </c:pt>
                <c:pt idx="2">
                  <c:v>2:50 Before Dismissal</c:v>
                </c:pt>
                <c:pt idx="3">
                  <c:v>2:45 Before Dismissal</c:v>
                </c:pt>
                <c:pt idx="4">
                  <c:v>2:40 Before Dismissal</c:v>
                </c:pt>
                <c:pt idx="5">
                  <c:v>2:35 Before Dismissal</c:v>
                </c:pt>
                <c:pt idx="6">
                  <c:v>2:30 Before Dismissal</c:v>
                </c:pt>
                <c:pt idx="7">
                  <c:v>2:25 Before Dismissal</c:v>
                </c:pt>
                <c:pt idx="8">
                  <c:v>2:20 Before Dismissal</c:v>
                </c:pt>
                <c:pt idx="9">
                  <c:v>2:15 Before Dismissal</c:v>
                </c:pt>
                <c:pt idx="10">
                  <c:v>2:10 Before Dismissal</c:v>
                </c:pt>
                <c:pt idx="11">
                  <c:v>2:05 Before Dismissal</c:v>
                </c:pt>
                <c:pt idx="12">
                  <c:v>2:00 Before Dismissal</c:v>
                </c:pt>
                <c:pt idx="13">
                  <c:v>1:55 Before Dismissal</c:v>
                </c:pt>
                <c:pt idx="14">
                  <c:v>1:50 Before Dismissal</c:v>
                </c:pt>
                <c:pt idx="15">
                  <c:v>1:45 Before Dismissal</c:v>
                </c:pt>
                <c:pt idx="16">
                  <c:v>1:40 Before Dismissal</c:v>
                </c:pt>
                <c:pt idx="17">
                  <c:v>1:35 Before Dismissal</c:v>
                </c:pt>
                <c:pt idx="18">
                  <c:v>1:30 Before Dismissal</c:v>
                </c:pt>
                <c:pt idx="19">
                  <c:v>1:25 Before Dismissal</c:v>
                </c:pt>
                <c:pt idx="20">
                  <c:v>1:20 Before Dismissal</c:v>
                </c:pt>
                <c:pt idx="21">
                  <c:v>1:15 Before Dismissal</c:v>
                </c:pt>
                <c:pt idx="22">
                  <c:v>1:10 Before Dismissal</c:v>
                </c:pt>
                <c:pt idx="23">
                  <c:v>1:05 Before Dismissal</c:v>
                </c:pt>
                <c:pt idx="24">
                  <c:v>1:00 Before Dismissal</c:v>
                </c:pt>
                <c:pt idx="25">
                  <c:v>0:55 Before Dismissal</c:v>
                </c:pt>
                <c:pt idx="26">
                  <c:v>0:50 Before Dismissal</c:v>
                </c:pt>
                <c:pt idx="27">
                  <c:v>0:45 Before Dismissal</c:v>
                </c:pt>
                <c:pt idx="28">
                  <c:v>0:40 Before Dismissal</c:v>
                </c:pt>
                <c:pt idx="29">
                  <c:v>0:35 Before Dismissal</c:v>
                </c:pt>
                <c:pt idx="30">
                  <c:v>0:30 Before Dismissal</c:v>
                </c:pt>
                <c:pt idx="31">
                  <c:v>0:25 Before Dismissal</c:v>
                </c:pt>
                <c:pt idx="32">
                  <c:v>0:20 Before Dismissal</c:v>
                </c:pt>
                <c:pt idx="33">
                  <c:v>0:15 Before Dismissal</c:v>
                </c:pt>
                <c:pt idx="34">
                  <c:v>0:10 Before Dismissal</c:v>
                </c:pt>
                <c:pt idx="35">
                  <c:v>0:05 Before Dismissal</c:v>
                </c:pt>
                <c:pt idx="36">
                  <c:v>Dismissal</c:v>
                </c:pt>
                <c:pt idx="37">
                  <c:v>0:05 After Dismissal</c:v>
                </c:pt>
                <c:pt idx="38">
                  <c:v>0:10 After Dismissal</c:v>
                </c:pt>
                <c:pt idx="39">
                  <c:v>0:15 After Dismissal</c:v>
                </c:pt>
                <c:pt idx="40">
                  <c:v>0:20 After Dismissal</c:v>
                </c:pt>
                <c:pt idx="41">
                  <c:v>0:25 After Dismissal</c:v>
                </c:pt>
                <c:pt idx="42">
                  <c:v>0:30 After Dismissal</c:v>
                </c:pt>
                <c:pt idx="43">
                  <c:v>0:35 After Dismissal</c:v>
                </c:pt>
                <c:pt idx="44">
                  <c:v>0:40 After Dismissal</c:v>
                </c:pt>
                <c:pt idx="45">
                  <c:v>0:45 After Dismissal</c:v>
                </c:pt>
                <c:pt idx="46">
                  <c:v>0:50 After Dismissal</c:v>
                </c:pt>
                <c:pt idx="47">
                  <c:v>0:55 After Dismissal</c:v>
                </c:pt>
                <c:pt idx="48">
                  <c:v>1:00 After Dismissal</c:v>
                </c:pt>
                <c:pt idx="49">
                  <c:v>1:05 After Dismissal</c:v>
                </c:pt>
                <c:pt idx="50">
                  <c:v>1:10 After Dismissal</c:v>
                </c:pt>
                <c:pt idx="51">
                  <c:v>1:15 After Dismissal</c:v>
                </c:pt>
                <c:pt idx="52">
                  <c:v>1:20 After Dismissal</c:v>
                </c:pt>
                <c:pt idx="53">
                  <c:v>1:25 After Dismissal</c:v>
                </c:pt>
                <c:pt idx="54">
                  <c:v>1:30 After Dismissal</c:v>
                </c:pt>
                <c:pt idx="55">
                  <c:v>1:35 After Dismissal</c:v>
                </c:pt>
                <c:pt idx="56">
                  <c:v>1:40 After Dismissal</c:v>
                </c:pt>
                <c:pt idx="57">
                  <c:v>1:45 After Dismissal</c:v>
                </c:pt>
                <c:pt idx="58">
                  <c:v>1:50 After Dismissal</c:v>
                </c:pt>
                <c:pt idx="59">
                  <c:v>1:55 After Dismissal</c:v>
                </c:pt>
                <c:pt idx="60">
                  <c:v>2:00 After Dismissal</c:v>
                </c:pt>
                <c:pt idx="61">
                  <c:v>2:05 After Dismissal</c:v>
                </c:pt>
                <c:pt idx="62">
                  <c:v>2:10 After Dismissal</c:v>
                </c:pt>
                <c:pt idx="63">
                  <c:v>2:15 After Dismissal</c:v>
                </c:pt>
                <c:pt idx="64">
                  <c:v>2:20 After Dismissal</c:v>
                </c:pt>
                <c:pt idx="65">
                  <c:v>2:25 After Dismissal</c:v>
                </c:pt>
                <c:pt idx="66">
                  <c:v>2:30 After Dismissal</c:v>
                </c:pt>
                <c:pt idx="67">
                  <c:v>2:35 After Dismissal</c:v>
                </c:pt>
                <c:pt idx="68">
                  <c:v>2:40 After Dismissal</c:v>
                </c:pt>
                <c:pt idx="69">
                  <c:v>2:45 After Dismissal</c:v>
                </c:pt>
                <c:pt idx="70">
                  <c:v>2:50 After Dismissal</c:v>
                </c:pt>
                <c:pt idx="71">
                  <c:v>2:55 After Dismissal</c:v>
                </c:pt>
                <c:pt idx="72">
                  <c:v>3:00 After Dismissal</c:v>
                </c:pt>
              </c:strCache>
            </c:strRef>
          </c:cat>
          <c:val>
            <c:numRef>
              <c:f>'Urban Charter'!$C$96:$C$168</c:f>
              <c:numCache>
                <c:formatCode>General</c:formatCode>
                <c:ptCount val="73"/>
                <c:pt idx="0">
                  <c:v>15.234038323949068</c:v>
                </c:pt>
                <c:pt idx="1">
                  <c:v>11.958769951963049</c:v>
                </c:pt>
                <c:pt idx="2">
                  <c:v>13.80851055165491</c:v>
                </c:pt>
                <c:pt idx="3">
                  <c:v>13.59787533249057</c:v>
                </c:pt>
                <c:pt idx="4">
                  <c:v>16.87415409247037</c:v>
                </c:pt>
                <c:pt idx="5">
                  <c:v>12.723403522166095</c:v>
                </c:pt>
                <c:pt idx="6">
                  <c:v>22.51560873395978</c:v>
                </c:pt>
                <c:pt idx="7">
                  <c:v>12.768115702630149</c:v>
                </c:pt>
                <c:pt idx="8">
                  <c:v>8.8895712586609399</c:v>
                </c:pt>
                <c:pt idx="9">
                  <c:v>15.827510204512471</c:v>
                </c:pt>
                <c:pt idx="10">
                  <c:v>10.145107888994421</c:v>
                </c:pt>
                <c:pt idx="11">
                  <c:v>13.587066762572368</c:v>
                </c:pt>
                <c:pt idx="12">
                  <c:v>7.2943672863893507</c:v>
                </c:pt>
                <c:pt idx="13">
                  <c:v>10.854493806988309</c:v>
                </c:pt>
                <c:pt idx="14">
                  <c:v>16.327454992367826</c:v>
                </c:pt>
                <c:pt idx="15">
                  <c:v>21.578271760617433</c:v>
                </c:pt>
                <c:pt idx="16">
                  <c:v>12.215295976833019</c:v>
                </c:pt>
                <c:pt idx="17">
                  <c:v>14.995563043864959</c:v>
                </c:pt>
                <c:pt idx="18">
                  <c:v>28.064659819810039</c:v>
                </c:pt>
                <c:pt idx="19">
                  <c:v>28.061117647576911</c:v>
                </c:pt>
                <c:pt idx="20">
                  <c:v>14.225134529171491</c:v>
                </c:pt>
                <c:pt idx="21">
                  <c:v>24.914691791135581</c:v>
                </c:pt>
                <c:pt idx="22">
                  <c:v>16.770219903474967</c:v>
                </c:pt>
                <c:pt idx="23">
                  <c:v>23.475420612539931</c:v>
                </c:pt>
                <c:pt idx="24">
                  <c:v>30.226092841495884</c:v>
                </c:pt>
                <c:pt idx="25">
                  <c:v>37.536973733637581</c:v>
                </c:pt>
                <c:pt idx="26">
                  <c:v>47.129335927784595</c:v>
                </c:pt>
                <c:pt idx="27">
                  <c:v>42.534916084590833</c:v>
                </c:pt>
                <c:pt idx="28">
                  <c:v>71.883664773869839</c:v>
                </c:pt>
                <c:pt idx="29">
                  <c:v>56.722384978584707</c:v>
                </c:pt>
                <c:pt idx="30">
                  <c:v>59.550428802774697</c:v>
                </c:pt>
                <c:pt idx="31">
                  <c:v>76.731312529571511</c:v>
                </c:pt>
                <c:pt idx="32">
                  <c:v>76.650693099728016</c:v>
                </c:pt>
                <c:pt idx="33">
                  <c:v>100.65298529064546</c:v>
                </c:pt>
                <c:pt idx="34">
                  <c:v>74.528598586488783</c:v>
                </c:pt>
                <c:pt idx="35">
                  <c:v>161.66238026035649</c:v>
                </c:pt>
                <c:pt idx="36">
                  <c:v>240.33625654586791</c:v>
                </c:pt>
                <c:pt idx="37">
                  <c:v>238.89106743124231</c:v>
                </c:pt>
                <c:pt idx="38">
                  <c:v>242.65318556545049</c:v>
                </c:pt>
                <c:pt idx="39">
                  <c:v>162.8805696097821</c:v>
                </c:pt>
                <c:pt idx="40">
                  <c:v>166.3959716297897</c:v>
                </c:pt>
                <c:pt idx="41">
                  <c:v>146.09158541372909</c:v>
                </c:pt>
                <c:pt idx="42">
                  <c:v>124.3895032644358</c:v>
                </c:pt>
                <c:pt idx="43">
                  <c:v>83.812832986415572</c:v>
                </c:pt>
                <c:pt idx="44">
                  <c:v>54.630827285747614</c:v>
                </c:pt>
                <c:pt idx="45">
                  <c:v>60.097420689952685</c:v>
                </c:pt>
                <c:pt idx="46">
                  <c:v>35.854440413003609</c:v>
                </c:pt>
                <c:pt idx="47">
                  <c:v>45.733741628157119</c:v>
                </c:pt>
                <c:pt idx="48">
                  <c:v>46.01078352987652</c:v>
                </c:pt>
                <c:pt idx="49">
                  <c:v>46.408357536072728</c:v>
                </c:pt>
                <c:pt idx="50">
                  <c:v>42.596010956954785</c:v>
                </c:pt>
                <c:pt idx="51">
                  <c:v>36.777576715149017</c:v>
                </c:pt>
                <c:pt idx="52">
                  <c:v>33.418853336540124</c:v>
                </c:pt>
                <c:pt idx="53">
                  <c:v>35.690021683320488</c:v>
                </c:pt>
                <c:pt idx="54">
                  <c:v>19.92485255985844</c:v>
                </c:pt>
                <c:pt idx="55">
                  <c:v>31.753874398010439</c:v>
                </c:pt>
                <c:pt idx="56">
                  <c:v>17.73694830120284</c:v>
                </c:pt>
                <c:pt idx="57">
                  <c:v>18.132668490134797</c:v>
                </c:pt>
                <c:pt idx="58">
                  <c:v>21.142665912128152</c:v>
                </c:pt>
                <c:pt idx="59">
                  <c:v>29.662431324216428</c:v>
                </c:pt>
                <c:pt idx="60">
                  <c:v>28.527676673347219</c:v>
                </c:pt>
                <c:pt idx="61">
                  <c:v>23.641385779539501</c:v>
                </c:pt>
                <c:pt idx="62">
                  <c:v>21.327656394144782</c:v>
                </c:pt>
                <c:pt idx="63">
                  <c:v>20.410664403339126</c:v>
                </c:pt>
                <c:pt idx="64">
                  <c:v>8.6731318657575471</c:v>
                </c:pt>
                <c:pt idx="65">
                  <c:v>18.10541390433373</c:v>
                </c:pt>
                <c:pt idx="66">
                  <c:v>58.540301703174862</c:v>
                </c:pt>
                <c:pt idx="67">
                  <c:v>39.425621530212588</c:v>
                </c:pt>
                <c:pt idx="68">
                  <c:v>38.364278398193591</c:v>
                </c:pt>
                <c:pt idx="69">
                  <c:v>30.962981896708222</c:v>
                </c:pt>
                <c:pt idx="70">
                  <c:v>17.602955806868</c:v>
                </c:pt>
                <c:pt idx="71">
                  <c:v>11.592859427994831</c:v>
                </c:pt>
                <c:pt idx="72">
                  <c:v>5.6314900402993251</c:v>
                </c:pt>
              </c:numCache>
            </c:numRef>
          </c:val>
          <c:smooth val="0"/>
          <c:extLst>
            <c:ext xmlns:c16="http://schemas.microsoft.com/office/drawing/2014/chart" uri="{C3380CC4-5D6E-409C-BE32-E72D297353CC}">
              <c16:uniqueId val="{00000001-58DE-4132-9BE6-0134146DACD9}"/>
            </c:ext>
          </c:extLst>
        </c:ser>
        <c:dLbls>
          <c:showLegendKey val="0"/>
          <c:showVal val="0"/>
          <c:showCatName val="0"/>
          <c:showSerName val="0"/>
          <c:showPercent val="0"/>
          <c:showBubbleSize val="0"/>
        </c:dLbls>
        <c:marker val="1"/>
        <c:smooth val="0"/>
        <c:axId val="1536850000"/>
        <c:axId val="1536851664"/>
      </c:lineChart>
      <c:catAx>
        <c:axId val="153685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1664"/>
        <c:crosses val="autoZero"/>
        <c:auto val="1"/>
        <c:lblAlgn val="ctr"/>
        <c:lblOffset val="100"/>
        <c:noMultiLvlLbl val="0"/>
      </c:catAx>
      <c:valAx>
        <c:axId val="153685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6850000"/>
        <c:crosses val="autoZero"/>
        <c:crossBetween val="between"/>
      </c:valAx>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79623</xdr:colOff>
          <xdr:row>17</xdr:row>
          <xdr:rowOff>118918</xdr:rowOff>
        </xdr:from>
        <xdr:to>
          <xdr:col>2</xdr:col>
          <xdr:colOff>64383</xdr:colOff>
          <xdr:row>21</xdr:row>
          <xdr:rowOff>217739</xdr:rowOff>
        </xdr:to>
        <xdr:grpSp>
          <xdr:nvGrpSpPr>
            <xdr:cNvPr id="2" name="Group 1"/>
            <xdr:cNvGrpSpPr/>
          </xdr:nvGrpSpPr>
          <xdr:grpSpPr>
            <a:xfrm>
              <a:off x="240988" y="3122093"/>
              <a:ext cx="262666" cy="932544"/>
              <a:chOff x="242262" y="2455174"/>
              <a:chExt cx="266700" cy="669401"/>
            </a:xfrm>
          </xdr:grpSpPr>
          <xdr:sp macro="" textlink="">
            <xdr:nvSpPr>
              <xdr:cNvPr id="9217" name="Check Box 1" hidden="1">
                <a:extLst>
                  <a:ext uri="{63B3BB69-23CF-44E3-9099-C40C66FF867C}">
                    <a14:compatExt spid="_x0000_s9217"/>
                  </a:ext>
                </a:extLst>
              </xdr:cNvPr>
              <xdr:cNvSpPr/>
            </xdr:nvSpPr>
            <xdr:spPr bwMode="auto">
              <a:xfrm>
                <a:off x="242262" y="2455174"/>
                <a:ext cx="266700" cy="18487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18" name="Check Box 2" hidden="1">
                <a:extLst>
                  <a:ext uri="{63B3BB69-23CF-44E3-9099-C40C66FF867C}">
                    <a14:compatExt spid="_x0000_s9218"/>
                  </a:ext>
                </a:extLst>
              </xdr:cNvPr>
              <xdr:cNvSpPr/>
            </xdr:nvSpPr>
            <xdr:spPr bwMode="auto">
              <a:xfrm>
                <a:off x="242262" y="2573186"/>
                <a:ext cx="266700"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19" name="Check Box 3" hidden="1">
                <a:extLst>
                  <a:ext uri="{63B3BB69-23CF-44E3-9099-C40C66FF867C}">
                    <a14:compatExt spid="_x0000_s9219"/>
                  </a:ext>
                </a:extLst>
              </xdr:cNvPr>
              <xdr:cNvSpPr/>
            </xdr:nvSpPr>
            <xdr:spPr bwMode="auto">
              <a:xfrm>
                <a:off x="242262" y="2938990"/>
                <a:ext cx="266700" cy="18558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0" name="Check Box 4" hidden="1">
                <a:extLst>
                  <a:ext uri="{63B3BB69-23CF-44E3-9099-C40C66FF867C}">
                    <a14:compatExt spid="_x0000_s9220"/>
                  </a:ext>
                </a:extLst>
              </xdr:cNvPr>
              <xdr:cNvSpPr/>
            </xdr:nvSpPr>
            <xdr:spPr bwMode="auto">
              <a:xfrm>
                <a:off x="242262" y="2815444"/>
                <a:ext cx="266700"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79623</xdr:colOff>
          <xdr:row>40</xdr:row>
          <xdr:rowOff>145190</xdr:rowOff>
        </xdr:from>
        <xdr:to>
          <xdr:col>2</xdr:col>
          <xdr:colOff>64384</xdr:colOff>
          <xdr:row>47</xdr:row>
          <xdr:rowOff>4390</xdr:rowOff>
        </xdr:to>
        <xdr:grpSp>
          <xdr:nvGrpSpPr>
            <xdr:cNvPr id="7" name="Group 6"/>
            <xdr:cNvGrpSpPr/>
          </xdr:nvGrpSpPr>
          <xdr:grpSpPr>
            <a:xfrm>
              <a:off x="240988" y="7953450"/>
              <a:ext cx="262667" cy="1212856"/>
              <a:chOff x="242262" y="6770250"/>
              <a:chExt cx="266701" cy="1198868"/>
            </a:xfrm>
          </xdr:grpSpPr>
          <xdr:sp macro="" textlink="">
            <xdr:nvSpPr>
              <xdr:cNvPr id="9221" name="Check Box 5" hidden="1">
                <a:extLst>
                  <a:ext uri="{63B3BB69-23CF-44E3-9099-C40C66FF867C}">
                    <a14:compatExt spid="_x0000_s9221"/>
                  </a:ext>
                </a:extLst>
              </xdr:cNvPr>
              <xdr:cNvSpPr/>
            </xdr:nvSpPr>
            <xdr:spPr bwMode="auto">
              <a:xfrm>
                <a:off x="242262" y="6770250"/>
                <a:ext cx="266700" cy="185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2" name="Check Box 6" hidden="1">
                <a:extLst>
                  <a:ext uri="{63B3BB69-23CF-44E3-9099-C40C66FF867C}">
                    <a14:compatExt spid="_x0000_s9222"/>
                  </a:ext>
                </a:extLst>
              </xdr:cNvPr>
              <xdr:cNvSpPr/>
            </xdr:nvSpPr>
            <xdr:spPr bwMode="auto">
              <a:xfrm>
                <a:off x="242262" y="7102134"/>
                <a:ext cx="266700" cy="18374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3" name="Check Box 7" hidden="1">
                <a:extLst>
                  <a:ext uri="{63B3BB69-23CF-44E3-9099-C40C66FF867C}">
                    <a14:compatExt spid="_x0000_s9223"/>
                  </a:ext>
                </a:extLst>
              </xdr:cNvPr>
              <xdr:cNvSpPr/>
            </xdr:nvSpPr>
            <xdr:spPr bwMode="auto">
              <a:xfrm>
                <a:off x="242262" y="7445290"/>
                <a:ext cx="266700" cy="1981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 name="Check Box 8" hidden="1">
                <a:extLst>
                  <a:ext uri="{63B3BB69-23CF-44E3-9099-C40C66FF867C}">
                    <a14:compatExt spid="_x0000_s9224"/>
                  </a:ext>
                </a:extLst>
              </xdr:cNvPr>
              <xdr:cNvSpPr/>
            </xdr:nvSpPr>
            <xdr:spPr bwMode="auto">
              <a:xfrm>
                <a:off x="242262" y="6926577"/>
                <a:ext cx="266700" cy="19706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5" name="Check Box 9" hidden="1">
                <a:extLst>
                  <a:ext uri="{63B3BB69-23CF-44E3-9099-C40C66FF867C}">
                    <a14:compatExt spid="_x0000_s9225"/>
                  </a:ext>
                </a:extLst>
              </xdr:cNvPr>
              <xdr:cNvSpPr/>
            </xdr:nvSpPr>
            <xdr:spPr bwMode="auto">
              <a:xfrm>
                <a:off x="242262" y="7771003"/>
                <a:ext cx="266700" cy="19811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6" name="Check Box 10" hidden="1">
                <a:extLst>
                  <a:ext uri="{63B3BB69-23CF-44E3-9099-C40C66FF867C}">
                    <a14:compatExt spid="_x0000_s9226"/>
                  </a:ext>
                </a:extLst>
              </xdr:cNvPr>
              <xdr:cNvSpPr/>
            </xdr:nvSpPr>
            <xdr:spPr bwMode="auto">
              <a:xfrm>
                <a:off x="242263" y="7600761"/>
                <a:ext cx="266700" cy="1981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79623</xdr:colOff>
          <xdr:row>26</xdr:row>
          <xdr:rowOff>146145</xdr:rowOff>
        </xdr:from>
        <xdr:to>
          <xdr:col>2</xdr:col>
          <xdr:colOff>64383</xdr:colOff>
          <xdr:row>39</xdr:row>
          <xdr:rowOff>3812</xdr:rowOff>
        </xdr:to>
        <xdr:grpSp>
          <xdr:nvGrpSpPr>
            <xdr:cNvPr id="14" name="Group 13"/>
            <xdr:cNvGrpSpPr/>
          </xdr:nvGrpSpPr>
          <xdr:grpSpPr>
            <a:xfrm>
              <a:off x="240988" y="5148451"/>
              <a:ext cx="262666" cy="2493290"/>
              <a:chOff x="242262" y="3983263"/>
              <a:chExt cx="266700" cy="2474545"/>
            </a:xfrm>
          </xdr:grpSpPr>
          <xdr:sp macro="" textlink="">
            <xdr:nvSpPr>
              <xdr:cNvPr id="9227" name="Check Box 11" hidden="1">
                <a:extLst>
                  <a:ext uri="{63B3BB69-23CF-44E3-9099-C40C66FF867C}">
                    <a14:compatExt spid="_x0000_s9227"/>
                  </a:ext>
                </a:extLst>
              </xdr:cNvPr>
              <xdr:cNvSpPr/>
            </xdr:nvSpPr>
            <xdr:spPr bwMode="auto">
              <a:xfrm>
                <a:off x="242262" y="3983263"/>
                <a:ext cx="266700" cy="193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8" name="Check Box 12" hidden="1">
                <a:extLst>
                  <a:ext uri="{63B3BB69-23CF-44E3-9099-C40C66FF867C}">
                    <a14:compatExt spid="_x0000_s9228"/>
                  </a:ext>
                </a:extLst>
              </xdr:cNvPr>
              <xdr:cNvSpPr/>
            </xdr:nvSpPr>
            <xdr:spPr bwMode="auto">
              <a:xfrm>
                <a:off x="242262" y="4151182"/>
                <a:ext cx="266700" cy="17852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9" name="Check Box 13" hidden="1">
                <a:extLst>
                  <a:ext uri="{63B3BB69-23CF-44E3-9099-C40C66FF867C}">
                    <a14:compatExt spid="_x0000_s9229"/>
                  </a:ext>
                </a:extLst>
              </xdr:cNvPr>
              <xdr:cNvSpPr/>
            </xdr:nvSpPr>
            <xdr:spPr bwMode="auto">
              <a:xfrm>
                <a:off x="242262" y="4805893"/>
                <a:ext cx="266700" cy="18288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0" name="Check Box 14" hidden="1">
                <a:extLst>
                  <a:ext uri="{63B3BB69-23CF-44E3-9099-C40C66FF867C}">
                    <a14:compatExt spid="_x0000_s9230"/>
                  </a:ext>
                </a:extLst>
              </xdr:cNvPr>
              <xdr:cNvSpPr/>
            </xdr:nvSpPr>
            <xdr:spPr bwMode="auto">
              <a:xfrm>
                <a:off x="242262" y="4961709"/>
                <a:ext cx="266700" cy="185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1" name="Check Box 15" hidden="1">
                <a:extLst>
                  <a:ext uri="{63B3BB69-23CF-44E3-9099-C40C66FF867C}">
                    <a14:compatExt spid="_x0000_s9231"/>
                  </a:ext>
                </a:extLst>
              </xdr:cNvPr>
              <xdr:cNvSpPr/>
            </xdr:nvSpPr>
            <xdr:spPr bwMode="auto">
              <a:xfrm>
                <a:off x="242262" y="5111958"/>
                <a:ext cx="266700" cy="19538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2" name="Check Box 16" hidden="1">
                <a:extLst>
                  <a:ext uri="{63B3BB69-23CF-44E3-9099-C40C66FF867C}">
                    <a14:compatExt spid="_x0000_s9232"/>
                  </a:ext>
                </a:extLst>
              </xdr:cNvPr>
              <xdr:cNvSpPr/>
            </xdr:nvSpPr>
            <xdr:spPr bwMode="auto">
              <a:xfrm>
                <a:off x="242262" y="5452635"/>
                <a:ext cx="266700" cy="18760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3" name="Check Box 17" hidden="1">
                <a:extLst>
                  <a:ext uri="{63B3BB69-23CF-44E3-9099-C40C66FF867C}">
                    <a14:compatExt spid="_x0000_s9233"/>
                  </a:ext>
                </a:extLst>
              </xdr:cNvPr>
              <xdr:cNvSpPr/>
            </xdr:nvSpPr>
            <xdr:spPr bwMode="auto">
              <a:xfrm>
                <a:off x="242262" y="5643418"/>
                <a:ext cx="266700" cy="18051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4" name="Check Box 18" hidden="1">
                <a:extLst>
                  <a:ext uri="{63B3BB69-23CF-44E3-9099-C40C66FF867C}">
                    <a14:compatExt spid="_x0000_s9234"/>
                  </a:ext>
                </a:extLst>
              </xdr:cNvPr>
              <xdr:cNvSpPr/>
            </xdr:nvSpPr>
            <xdr:spPr bwMode="auto">
              <a:xfrm>
                <a:off x="242262" y="5936019"/>
                <a:ext cx="266700" cy="18524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5" name="Check Box 19" hidden="1">
                <a:extLst>
                  <a:ext uri="{63B3BB69-23CF-44E3-9099-C40C66FF867C}">
                    <a14:compatExt spid="_x0000_s9235"/>
                  </a:ext>
                </a:extLst>
              </xdr:cNvPr>
              <xdr:cNvSpPr/>
            </xdr:nvSpPr>
            <xdr:spPr bwMode="auto">
              <a:xfrm>
                <a:off x="242262" y="4305500"/>
                <a:ext cx="266700" cy="1781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6" name="Check Box 20" hidden="1">
                <a:extLst>
                  <a:ext uri="{63B3BB69-23CF-44E3-9099-C40C66FF867C}">
                    <a14:compatExt spid="_x0000_s9236"/>
                  </a:ext>
                </a:extLst>
              </xdr:cNvPr>
              <xdr:cNvSpPr/>
            </xdr:nvSpPr>
            <xdr:spPr bwMode="auto">
              <a:xfrm>
                <a:off x="242262" y="6103772"/>
                <a:ext cx="266700" cy="1924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7" name="Check Box 21" hidden="1">
                <a:extLst>
                  <a:ext uri="{63B3BB69-23CF-44E3-9099-C40C66FF867C}">
                    <a14:compatExt spid="_x0000_s9237"/>
                  </a:ext>
                </a:extLst>
              </xdr:cNvPr>
              <xdr:cNvSpPr/>
            </xdr:nvSpPr>
            <xdr:spPr bwMode="auto">
              <a:xfrm>
                <a:off x="242262" y="4647937"/>
                <a:ext cx="266700" cy="1677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38" name="Check Box 22" hidden="1">
                <a:extLst>
                  <a:ext uri="{63B3BB69-23CF-44E3-9099-C40C66FF867C}">
                    <a14:compatExt spid="_x0000_s9238"/>
                  </a:ext>
                </a:extLst>
              </xdr:cNvPr>
              <xdr:cNvSpPr/>
            </xdr:nvSpPr>
            <xdr:spPr bwMode="auto">
              <a:xfrm>
                <a:off x="242262" y="6267307"/>
                <a:ext cx="266700" cy="1905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16787</xdr:colOff>
          <xdr:row>7</xdr:row>
          <xdr:rowOff>76749</xdr:rowOff>
        </xdr:from>
        <xdr:to>
          <xdr:col>0</xdr:col>
          <xdr:colOff>16787</xdr:colOff>
          <xdr:row>7</xdr:row>
          <xdr:rowOff>76749</xdr:rowOff>
        </xdr:to>
        <xdr:grpSp>
          <xdr:nvGrpSpPr>
            <xdr:cNvPr id="27" name="Group 26"/>
            <xdr:cNvGrpSpPr/>
          </xdr:nvGrpSpPr>
          <xdr:grpSpPr>
            <a:xfrm>
              <a:off x="16787" y="1376631"/>
              <a:ext cx="0" cy="0"/>
              <a:chOff x="16787" y="1376631"/>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87574</xdr:colOff>
          <xdr:row>4</xdr:row>
          <xdr:rowOff>101511</xdr:rowOff>
        </xdr:from>
        <xdr:to>
          <xdr:col>2</xdr:col>
          <xdr:colOff>79474</xdr:colOff>
          <xdr:row>15</xdr:row>
          <xdr:rowOff>39765</xdr:rowOff>
        </xdr:to>
        <xdr:grpSp>
          <xdr:nvGrpSpPr>
            <xdr:cNvPr id="28" name="Group 27"/>
            <xdr:cNvGrpSpPr/>
          </xdr:nvGrpSpPr>
          <xdr:grpSpPr>
            <a:xfrm>
              <a:off x="248939" y="890405"/>
              <a:ext cx="269806" cy="1811878"/>
              <a:chOff x="232023" y="898917"/>
              <a:chExt cx="268121" cy="1386440"/>
            </a:xfrm>
          </xdr:grpSpPr>
          <xdr:sp macro="" textlink="">
            <xdr:nvSpPr>
              <xdr:cNvPr id="9239" name="Check Box 23" hidden="1">
                <a:extLst>
                  <a:ext uri="{63B3BB69-23CF-44E3-9099-C40C66FF867C}">
                    <a14:compatExt spid="_x0000_s9239"/>
                  </a:ext>
                </a:extLst>
              </xdr:cNvPr>
              <xdr:cNvSpPr/>
            </xdr:nvSpPr>
            <xdr:spPr bwMode="auto">
              <a:xfrm>
                <a:off x="232023" y="1023735"/>
                <a:ext cx="260985" cy="21851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0" name="Check Box 24" hidden="1">
                <a:extLst>
                  <a:ext uri="{63B3BB69-23CF-44E3-9099-C40C66FF867C}">
                    <a14:compatExt spid="_x0000_s9240"/>
                  </a:ext>
                </a:extLst>
              </xdr:cNvPr>
              <xdr:cNvSpPr/>
            </xdr:nvSpPr>
            <xdr:spPr bwMode="auto">
              <a:xfrm>
                <a:off x="232023" y="1155134"/>
                <a:ext cx="260985" cy="21010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1" name="Check Box 25" hidden="1">
                <a:extLst>
                  <a:ext uri="{63B3BB69-23CF-44E3-9099-C40C66FF867C}">
                    <a14:compatExt spid="_x0000_s9241"/>
                  </a:ext>
                </a:extLst>
              </xdr:cNvPr>
              <xdr:cNvSpPr/>
            </xdr:nvSpPr>
            <xdr:spPr bwMode="auto">
              <a:xfrm>
                <a:off x="232023" y="1290913"/>
                <a:ext cx="260985" cy="2047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2" name="Check Box 26" hidden="1">
                <a:extLst>
                  <a:ext uri="{63B3BB69-23CF-44E3-9099-C40C66FF867C}">
                    <a14:compatExt spid="_x0000_s9242"/>
                  </a:ext>
                </a:extLst>
              </xdr:cNvPr>
              <xdr:cNvSpPr/>
            </xdr:nvSpPr>
            <xdr:spPr bwMode="auto">
              <a:xfrm>
                <a:off x="232023" y="1422703"/>
                <a:ext cx="260985" cy="20472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3" name="Check Box 27" hidden="1">
                <a:extLst>
                  <a:ext uri="{63B3BB69-23CF-44E3-9099-C40C66FF867C}">
                    <a14:compatExt spid="_x0000_s9243"/>
                  </a:ext>
                </a:extLst>
              </xdr:cNvPr>
              <xdr:cNvSpPr/>
            </xdr:nvSpPr>
            <xdr:spPr bwMode="auto">
              <a:xfrm>
                <a:off x="232023" y="898917"/>
                <a:ext cx="260985" cy="21010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4" name="Check Box 28" hidden="1">
                <a:extLst>
                  <a:ext uri="{63B3BB69-23CF-44E3-9099-C40C66FF867C}">
                    <a14:compatExt spid="_x0000_s9244"/>
                  </a:ext>
                </a:extLst>
              </xdr:cNvPr>
              <xdr:cNvSpPr/>
            </xdr:nvSpPr>
            <xdr:spPr bwMode="auto">
              <a:xfrm>
                <a:off x="232023" y="1679993"/>
                <a:ext cx="260985" cy="2047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5" name="Check Box 29" hidden="1">
                <a:extLst>
                  <a:ext uri="{63B3BB69-23CF-44E3-9099-C40C66FF867C}">
                    <a14:compatExt spid="_x0000_s9245"/>
                  </a:ext>
                </a:extLst>
              </xdr:cNvPr>
              <xdr:cNvSpPr/>
            </xdr:nvSpPr>
            <xdr:spPr bwMode="auto">
              <a:xfrm>
                <a:off x="232023" y="1814283"/>
                <a:ext cx="260985" cy="2047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6" name="Check Box 30" hidden="1">
                <a:extLst>
                  <a:ext uri="{63B3BB69-23CF-44E3-9099-C40C66FF867C}">
                    <a14:compatExt spid="_x0000_s9246"/>
                  </a:ext>
                </a:extLst>
              </xdr:cNvPr>
              <xdr:cNvSpPr/>
            </xdr:nvSpPr>
            <xdr:spPr bwMode="auto">
              <a:xfrm>
                <a:off x="233444" y="1943774"/>
                <a:ext cx="2667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47" name="Check Box 31" hidden="1">
                <a:extLst>
                  <a:ext uri="{63B3BB69-23CF-44E3-9099-C40C66FF867C}">
                    <a14:compatExt spid="_x0000_s9247"/>
                  </a:ext>
                </a:extLst>
              </xdr:cNvPr>
              <xdr:cNvSpPr/>
            </xdr:nvSpPr>
            <xdr:spPr bwMode="auto">
              <a:xfrm>
                <a:off x="233444" y="2075807"/>
                <a:ext cx="2667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449580</xdr:rowOff>
        </xdr:from>
        <xdr:to>
          <xdr:col>2</xdr:col>
          <xdr:colOff>60960</xdr:colOff>
          <xdr:row>23</xdr:row>
          <xdr:rowOff>30480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99060</xdr:rowOff>
        </xdr:from>
        <xdr:to>
          <xdr:col>2</xdr:col>
          <xdr:colOff>60960</xdr:colOff>
          <xdr:row>24</xdr:row>
          <xdr:rowOff>30480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99060</xdr:rowOff>
        </xdr:from>
        <xdr:to>
          <xdr:col>2</xdr:col>
          <xdr:colOff>60960</xdr:colOff>
          <xdr:row>25</xdr:row>
          <xdr:rowOff>30480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257175</xdr:colOff>
      <xdr:row>17</xdr:row>
      <xdr:rowOff>28575</xdr:rowOff>
    </xdr:from>
    <xdr:ext cx="2335331" cy="1989002"/>
    <xdr:pic>
      <xdr:nvPicPr>
        <xdr:cNvPr id="41" name="Picture 40"/>
        <xdr:cNvPicPr>
          <a:picLocks noChangeAspect="1"/>
        </xdr:cNvPicPr>
      </xdr:nvPicPr>
      <xdr:blipFill>
        <a:blip xmlns:r="http://schemas.openxmlformats.org/officeDocument/2006/relationships" r:embed="rId1"/>
        <a:stretch>
          <a:fillRect/>
        </a:stretch>
      </xdr:blipFill>
      <xdr:spPr>
        <a:xfrm>
          <a:off x="2756535" y="3137535"/>
          <a:ext cx="2335331" cy="198900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83820</xdr:colOff>
          <xdr:row>9</xdr:row>
          <xdr:rowOff>106680</xdr:rowOff>
        </xdr:from>
        <xdr:to>
          <xdr:col>2</xdr:col>
          <xdr:colOff>68580</xdr:colOff>
          <xdr:row>11</xdr:row>
          <xdr:rowOff>30480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48</xdr:row>
          <xdr:rowOff>133350</xdr:rowOff>
        </xdr:from>
        <xdr:to>
          <xdr:col>2</xdr:col>
          <xdr:colOff>57150</xdr:colOff>
          <xdr:row>55</xdr:row>
          <xdr:rowOff>28575</xdr:rowOff>
        </xdr:to>
        <xdr:grpSp>
          <xdr:nvGrpSpPr>
            <xdr:cNvPr id="43" name="Group 64"/>
            <xdr:cNvGrpSpPr>
              <a:grpSpLocks/>
            </xdr:cNvGrpSpPr>
          </xdr:nvGrpSpPr>
          <xdr:grpSpPr bwMode="auto">
            <a:xfrm>
              <a:off x="247090" y="9465609"/>
              <a:ext cx="249331" cy="1078566"/>
              <a:chOff x="2209" y="81076"/>
              <a:chExt cx="2590" cy="10637"/>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38100</xdr:rowOff>
    </xdr:from>
    <xdr:to>
      <xdr:col>15</xdr:col>
      <xdr:colOff>381000</xdr:colOff>
      <xdr:row>10</xdr:row>
      <xdr:rowOff>0</xdr:rowOff>
    </xdr:to>
    <xdr:grpSp>
      <xdr:nvGrpSpPr>
        <xdr:cNvPr id="2" name="Group 131"/>
        <xdr:cNvGrpSpPr>
          <a:grpSpLocks/>
        </xdr:cNvGrpSpPr>
      </xdr:nvGrpSpPr>
      <xdr:grpSpPr bwMode="auto">
        <a:xfrm>
          <a:off x="222802" y="236883"/>
          <a:ext cx="9375085" cy="1585291"/>
          <a:chOff x="56" y="37"/>
          <a:chExt cx="836" cy="152"/>
        </a:xfrm>
      </xdr:grpSpPr>
      <xdr:grpSp>
        <xdr:nvGrpSpPr>
          <xdr:cNvPr id="3" name="Group 113"/>
          <xdr:cNvGrpSpPr>
            <a:grpSpLocks/>
          </xdr:cNvGrpSpPr>
        </xdr:nvGrpSpPr>
        <xdr:grpSpPr bwMode="auto">
          <a:xfrm>
            <a:off x="688" y="37"/>
            <a:ext cx="204" cy="152"/>
            <a:chOff x="71" y="62"/>
            <a:chExt cx="141" cy="105"/>
          </a:xfrm>
        </xdr:grpSpPr>
        <xdr:sp macro="" textlink="">
          <xdr:nvSpPr>
            <xdr:cNvPr id="21" name="Rectangle 57"/>
            <xdr:cNvSpPr>
              <a:spLocks noChangeArrowheads="1"/>
            </xdr:cNvSpPr>
          </xdr:nvSpPr>
          <xdr:spPr bwMode="auto">
            <a:xfrm>
              <a:off x="71" y="62"/>
              <a:ext cx="141" cy="105"/>
            </a:xfrm>
            <a:prstGeom prst="rect">
              <a:avLst/>
            </a:prstGeom>
            <a:solidFill>
              <a:srgbClr xmlns:mc="http://schemas.openxmlformats.org/markup-compatibility/2006" xmlns:a14="http://schemas.microsoft.com/office/drawing/2010/main" val="3366FF" mc:Ignorable="a14" a14:legacySpreadsheetColorIndex="48"/>
            </a:solidFill>
            <a:ln w="38100">
              <a:solidFill>
                <a:srgbClr val="CF0E30"/>
              </a:solidFill>
              <a:miter lim="800000"/>
              <a:headEnd/>
              <a:tailEnd/>
            </a:ln>
            <a:effectLst/>
            <a:extLs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22" name="Rectangle 58"/>
            <xdr:cNvSpPr>
              <a:spLocks noChangeArrowheads="1"/>
            </xdr:cNvSpPr>
          </xdr:nvSpPr>
          <xdr:spPr bwMode="auto">
            <a:xfrm>
              <a:off x="76" y="67"/>
              <a:ext cx="131" cy="95"/>
            </a:xfrm>
            <a:prstGeom prst="rect">
              <a:avLst/>
            </a:prstGeom>
            <a:noFill/>
            <a:ln w="19050">
              <a:solidFill>
                <a:srgbClr val="EAEC5E"/>
              </a:solidFill>
              <a:miter lim="800000"/>
              <a:headEnd/>
              <a:tailEnd/>
            </a:ln>
            <a:effectLst/>
            <a:extLst>
              <a:ext uri="{909E8E84-426E-40DD-AFC4-6F175D3DCCD1}">
                <a14:hiddenFill xmlns:a14="http://schemas.microsoft.com/office/drawing/2010/main">
                  <a:solidFill>
                    <a:srgbClr val="618FFD"/>
                  </a:solidFill>
                </a14:hiddenFill>
              </a:ext>
              <a:ext uri="{AF507438-7753-43E0-B8FC-AC1667EBCBE1}">
                <a14:hiddenEffects xmlns:a14="http://schemas.microsoft.com/office/drawing/2010/main">
                  <a:effectLst>
                    <a:outerShdw dist="35921" dir="2700000" algn="ctr" rotWithShape="0">
                      <a:srgbClr val="919191"/>
                    </a:outerShdw>
                  </a:effectLst>
                </a14:hiddenEffects>
              </a:ext>
            </a:extLst>
          </xdr:spPr>
        </xdr:sp>
        <xdr:grpSp>
          <xdr:nvGrpSpPr>
            <xdr:cNvPr id="23" name="Group 59"/>
            <xdr:cNvGrpSpPr>
              <a:grpSpLocks/>
            </xdr:cNvGrpSpPr>
          </xdr:nvGrpSpPr>
          <xdr:grpSpPr bwMode="auto">
            <a:xfrm>
              <a:off x="84" y="94"/>
              <a:ext cx="115" cy="40"/>
              <a:chOff x="556" y="1324"/>
              <a:chExt cx="4646" cy="1632"/>
            </a:xfrm>
          </xdr:grpSpPr>
          <xdr:sp macro="" textlink="">
            <xdr:nvSpPr>
              <xdr:cNvPr id="74" name="Freeform 60"/>
              <xdr:cNvSpPr>
                <a:spLocks/>
              </xdr:cNvSpPr>
            </xdr:nvSpPr>
            <xdr:spPr bwMode="auto">
              <a:xfrm>
                <a:off x="556" y="1324"/>
                <a:ext cx="4589" cy="1632"/>
              </a:xfrm>
              <a:custGeom>
                <a:avLst/>
                <a:gdLst>
                  <a:gd name="T0" fmla="*/ 18 w 4589"/>
                  <a:gd name="T1" fmla="*/ 802 h 1632"/>
                  <a:gd name="T2" fmla="*/ 154 w 4589"/>
                  <a:gd name="T3" fmla="*/ 769 h 1632"/>
                  <a:gd name="T4" fmla="*/ 306 w 4589"/>
                  <a:gd name="T5" fmla="*/ 606 h 1632"/>
                  <a:gd name="T6" fmla="*/ 606 w 4589"/>
                  <a:gd name="T7" fmla="*/ 494 h 1632"/>
                  <a:gd name="T8" fmla="*/ 737 w 4589"/>
                  <a:gd name="T9" fmla="*/ 387 h 1632"/>
                  <a:gd name="T10" fmla="*/ 900 w 4589"/>
                  <a:gd name="T11" fmla="*/ 320 h 1632"/>
                  <a:gd name="T12" fmla="*/ 1053 w 4589"/>
                  <a:gd name="T13" fmla="*/ 266 h 1632"/>
                  <a:gd name="T14" fmla="*/ 1228 w 4589"/>
                  <a:gd name="T15" fmla="*/ 214 h 1632"/>
                  <a:gd name="T16" fmla="*/ 1365 w 4589"/>
                  <a:gd name="T17" fmla="*/ 121 h 1632"/>
                  <a:gd name="T18" fmla="*/ 1417 w 4589"/>
                  <a:gd name="T19" fmla="*/ 3 h 1632"/>
                  <a:gd name="T20" fmla="*/ 4374 w 4589"/>
                  <a:gd name="T21" fmla="*/ 6 h 1632"/>
                  <a:gd name="T22" fmla="*/ 4441 w 4589"/>
                  <a:gd name="T23" fmla="*/ 6 h 1632"/>
                  <a:gd name="T24" fmla="*/ 4465 w 4589"/>
                  <a:gd name="T25" fmla="*/ 108 h 1632"/>
                  <a:gd name="T26" fmla="*/ 4519 w 4589"/>
                  <a:gd name="T27" fmla="*/ 268 h 1632"/>
                  <a:gd name="T28" fmla="*/ 4581 w 4589"/>
                  <a:gd name="T29" fmla="*/ 435 h 1632"/>
                  <a:gd name="T30" fmla="*/ 4501 w 4589"/>
                  <a:gd name="T31" fmla="*/ 310 h 1632"/>
                  <a:gd name="T32" fmla="*/ 4450 w 4589"/>
                  <a:gd name="T33" fmla="*/ 114 h 1632"/>
                  <a:gd name="T34" fmla="*/ 4425 w 4589"/>
                  <a:gd name="T35" fmla="*/ 6 h 1632"/>
                  <a:gd name="T36" fmla="*/ 4377 w 4589"/>
                  <a:gd name="T37" fmla="*/ 234 h 1632"/>
                  <a:gd name="T38" fmla="*/ 4293 w 4589"/>
                  <a:gd name="T39" fmla="*/ 187 h 1632"/>
                  <a:gd name="T40" fmla="*/ 4226 w 4589"/>
                  <a:gd name="T41" fmla="*/ 221 h 1632"/>
                  <a:gd name="T42" fmla="*/ 4157 w 4589"/>
                  <a:gd name="T43" fmla="*/ 256 h 1632"/>
                  <a:gd name="T44" fmla="*/ 4132 w 4589"/>
                  <a:gd name="T45" fmla="*/ 322 h 1632"/>
                  <a:gd name="T46" fmla="*/ 4014 w 4589"/>
                  <a:gd name="T47" fmla="*/ 194 h 1632"/>
                  <a:gd name="T48" fmla="*/ 3983 w 4589"/>
                  <a:gd name="T49" fmla="*/ 290 h 1632"/>
                  <a:gd name="T50" fmla="*/ 4012 w 4589"/>
                  <a:gd name="T51" fmla="*/ 389 h 1632"/>
                  <a:gd name="T52" fmla="*/ 4164 w 4589"/>
                  <a:gd name="T53" fmla="*/ 382 h 1632"/>
                  <a:gd name="T54" fmla="*/ 4339 w 4589"/>
                  <a:gd name="T55" fmla="*/ 434 h 1632"/>
                  <a:gd name="T56" fmla="*/ 4357 w 4589"/>
                  <a:gd name="T57" fmla="*/ 548 h 1632"/>
                  <a:gd name="T58" fmla="*/ 4450 w 4589"/>
                  <a:gd name="T59" fmla="*/ 362 h 1632"/>
                  <a:gd name="T60" fmla="*/ 4477 w 4589"/>
                  <a:gd name="T61" fmla="*/ 601 h 1632"/>
                  <a:gd name="T62" fmla="*/ 4341 w 4589"/>
                  <a:gd name="T63" fmla="*/ 673 h 1632"/>
                  <a:gd name="T64" fmla="*/ 4214 w 4589"/>
                  <a:gd name="T65" fmla="*/ 732 h 1632"/>
                  <a:gd name="T66" fmla="*/ 4095 w 4589"/>
                  <a:gd name="T67" fmla="*/ 713 h 1632"/>
                  <a:gd name="T68" fmla="*/ 4108 w 4589"/>
                  <a:gd name="T69" fmla="*/ 601 h 1632"/>
                  <a:gd name="T70" fmla="*/ 4054 w 4589"/>
                  <a:gd name="T71" fmla="*/ 652 h 1632"/>
                  <a:gd name="T72" fmla="*/ 3913 w 4589"/>
                  <a:gd name="T73" fmla="*/ 669 h 1632"/>
                  <a:gd name="T74" fmla="*/ 3969 w 4589"/>
                  <a:gd name="T75" fmla="*/ 736 h 1632"/>
                  <a:gd name="T76" fmla="*/ 4091 w 4589"/>
                  <a:gd name="T77" fmla="*/ 819 h 1632"/>
                  <a:gd name="T78" fmla="*/ 4036 w 4589"/>
                  <a:gd name="T79" fmla="*/ 920 h 1632"/>
                  <a:gd name="T80" fmla="*/ 3807 w 4589"/>
                  <a:gd name="T81" fmla="*/ 852 h 1632"/>
                  <a:gd name="T82" fmla="*/ 3881 w 4589"/>
                  <a:gd name="T83" fmla="*/ 967 h 1632"/>
                  <a:gd name="T84" fmla="*/ 4036 w 4589"/>
                  <a:gd name="T85" fmla="*/ 1000 h 1632"/>
                  <a:gd name="T86" fmla="*/ 4115 w 4589"/>
                  <a:gd name="T87" fmla="*/ 955 h 1632"/>
                  <a:gd name="T88" fmla="*/ 4175 w 4589"/>
                  <a:gd name="T89" fmla="*/ 967 h 1632"/>
                  <a:gd name="T90" fmla="*/ 4157 w 4589"/>
                  <a:gd name="T91" fmla="*/ 1023 h 1632"/>
                  <a:gd name="T92" fmla="*/ 4066 w 4589"/>
                  <a:gd name="T93" fmla="*/ 1105 h 1632"/>
                  <a:gd name="T94" fmla="*/ 4006 w 4589"/>
                  <a:gd name="T95" fmla="*/ 1102 h 1632"/>
                  <a:gd name="T96" fmla="*/ 3788 w 4589"/>
                  <a:gd name="T97" fmla="*/ 1113 h 1632"/>
                  <a:gd name="T98" fmla="*/ 3734 w 4589"/>
                  <a:gd name="T99" fmla="*/ 1189 h 1632"/>
                  <a:gd name="T100" fmla="*/ 3642 w 4589"/>
                  <a:gd name="T101" fmla="*/ 1123 h 1632"/>
                  <a:gd name="T102" fmla="*/ 3622 w 4589"/>
                  <a:gd name="T103" fmla="*/ 1178 h 1632"/>
                  <a:gd name="T104" fmla="*/ 3587 w 4589"/>
                  <a:gd name="T105" fmla="*/ 1265 h 1632"/>
                  <a:gd name="T106" fmla="*/ 3417 w 4589"/>
                  <a:gd name="T107" fmla="*/ 1434 h 1632"/>
                  <a:gd name="T108" fmla="*/ 3371 w 4589"/>
                  <a:gd name="T109" fmla="*/ 1575 h 1632"/>
                  <a:gd name="T110" fmla="*/ 3304 w 4589"/>
                  <a:gd name="T111" fmla="*/ 1608 h 1632"/>
                  <a:gd name="T112" fmla="*/ 3071 w 4589"/>
                  <a:gd name="T113" fmla="*/ 1631 h 1632"/>
                  <a:gd name="T114" fmla="*/ 2761 w 4589"/>
                  <a:gd name="T115" fmla="*/ 1370 h 1632"/>
                  <a:gd name="T116" fmla="*/ 1980 w 4589"/>
                  <a:gd name="T117" fmla="*/ 1079 h 1632"/>
                  <a:gd name="T118" fmla="*/ 1751 w 4589"/>
                  <a:gd name="T119" fmla="*/ 901 h 1632"/>
                  <a:gd name="T120" fmla="*/ 1552 w 4589"/>
                  <a:gd name="T121" fmla="*/ 844 h 1632"/>
                  <a:gd name="T122" fmla="*/ 956 w 4589"/>
                  <a:gd name="T123" fmla="*/ 841 h 1632"/>
                  <a:gd name="T124" fmla="*/ 690 w 4589"/>
                  <a:gd name="T125" fmla="*/ 935 h 16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4589" h="1632">
                    <a:moveTo>
                      <a:pt x="0" y="953"/>
                    </a:moveTo>
                    <a:lnTo>
                      <a:pt x="1" y="951"/>
                    </a:lnTo>
                    <a:lnTo>
                      <a:pt x="18" y="802"/>
                    </a:lnTo>
                    <a:lnTo>
                      <a:pt x="62" y="799"/>
                    </a:lnTo>
                    <a:lnTo>
                      <a:pt x="119" y="789"/>
                    </a:lnTo>
                    <a:lnTo>
                      <a:pt x="154" y="769"/>
                    </a:lnTo>
                    <a:lnTo>
                      <a:pt x="161" y="702"/>
                    </a:lnTo>
                    <a:lnTo>
                      <a:pt x="220" y="647"/>
                    </a:lnTo>
                    <a:lnTo>
                      <a:pt x="306" y="606"/>
                    </a:lnTo>
                    <a:lnTo>
                      <a:pt x="436" y="603"/>
                    </a:lnTo>
                    <a:lnTo>
                      <a:pt x="510" y="547"/>
                    </a:lnTo>
                    <a:lnTo>
                      <a:pt x="606" y="494"/>
                    </a:lnTo>
                    <a:lnTo>
                      <a:pt x="663" y="468"/>
                    </a:lnTo>
                    <a:lnTo>
                      <a:pt x="740" y="431"/>
                    </a:lnTo>
                    <a:lnTo>
                      <a:pt x="737" y="387"/>
                    </a:lnTo>
                    <a:lnTo>
                      <a:pt x="798" y="376"/>
                    </a:lnTo>
                    <a:lnTo>
                      <a:pt x="818" y="339"/>
                    </a:lnTo>
                    <a:lnTo>
                      <a:pt x="900" y="320"/>
                    </a:lnTo>
                    <a:lnTo>
                      <a:pt x="894" y="350"/>
                    </a:lnTo>
                    <a:lnTo>
                      <a:pt x="1016" y="291"/>
                    </a:lnTo>
                    <a:lnTo>
                      <a:pt x="1053" y="266"/>
                    </a:lnTo>
                    <a:lnTo>
                      <a:pt x="1176" y="277"/>
                    </a:lnTo>
                    <a:lnTo>
                      <a:pt x="1212" y="256"/>
                    </a:lnTo>
                    <a:lnTo>
                      <a:pt x="1228" y="214"/>
                    </a:lnTo>
                    <a:lnTo>
                      <a:pt x="1254" y="185"/>
                    </a:lnTo>
                    <a:lnTo>
                      <a:pt x="1306" y="128"/>
                    </a:lnTo>
                    <a:lnTo>
                      <a:pt x="1365" y="121"/>
                    </a:lnTo>
                    <a:lnTo>
                      <a:pt x="1354" y="94"/>
                    </a:lnTo>
                    <a:lnTo>
                      <a:pt x="1378" y="52"/>
                    </a:lnTo>
                    <a:lnTo>
                      <a:pt x="1417" y="3"/>
                    </a:lnTo>
                    <a:lnTo>
                      <a:pt x="1563" y="3"/>
                    </a:lnTo>
                    <a:lnTo>
                      <a:pt x="1804" y="0"/>
                    </a:lnTo>
                    <a:lnTo>
                      <a:pt x="4374" y="6"/>
                    </a:lnTo>
                    <a:lnTo>
                      <a:pt x="4416" y="42"/>
                    </a:lnTo>
                    <a:lnTo>
                      <a:pt x="4405" y="6"/>
                    </a:lnTo>
                    <a:lnTo>
                      <a:pt x="4441" y="6"/>
                    </a:lnTo>
                    <a:lnTo>
                      <a:pt x="4450" y="33"/>
                    </a:lnTo>
                    <a:lnTo>
                      <a:pt x="4457" y="69"/>
                    </a:lnTo>
                    <a:lnTo>
                      <a:pt x="4465" y="108"/>
                    </a:lnTo>
                    <a:lnTo>
                      <a:pt x="4485" y="165"/>
                    </a:lnTo>
                    <a:lnTo>
                      <a:pt x="4502" y="217"/>
                    </a:lnTo>
                    <a:lnTo>
                      <a:pt x="4519" y="268"/>
                    </a:lnTo>
                    <a:lnTo>
                      <a:pt x="4534" y="299"/>
                    </a:lnTo>
                    <a:lnTo>
                      <a:pt x="4588" y="396"/>
                    </a:lnTo>
                    <a:lnTo>
                      <a:pt x="4581" y="435"/>
                    </a:lnTo>
                    <a:lnTo>
                      <a:pt x="4573" y="404"/>
                    </a:lnTo>
                    <a:lnTo>
                      <a:pt x="4543" y="360"/>
                    </a:lnTo>
                    <a:lnTo>
                      <a:pt x="4501" y="310"/>
                    </a:lnTo>
                    <a:lnTo>
                      <a:pt x="4490" y="240"/>
                    </a:lnTo>
                    <a:lnTo>
                      <a:pt x="4463" y="174"/>
                    </a:lnTo>
                    <a:lnTo>
                      <a:pt x="4450" y="114"/>
                    </a:lnTo>
                    <a:lnTo>
                      <a:pt x="4441" y="88"/>
                    </a:lnTo>
                    <a:lnTo>
                      <a:pt x="4431" y="38"/>
                    </a:lnTo>
                    <a:lnTo>
                      <a:pt x="4425" y="6"/>
                    </a:lnTo>
                    <a:lnTo>
                      <a:pt x="4342" y="6"/>
                    </a:lnTo>
                    <a:lnTo>
                      <a:pt x="4377" y="162"/>
                    </a:lnTo>
                    <a:lnTo>
                      <a:pt x="4377" y="234"/>
                    </a:lnTo>
                    <a:lnTo>
                      <a:pt x="4322" y="194"/>
                    </a:lnTo>
                    <a:lnTo>
                      <a:pt x="4283" y="161"/>
                    </a:lnTo>
                    <a:lnTo>
                      <a:pt x="4293" y="187"/>
                    </a:lnTo>
                    <a:lnTo>
                      <a:pt x="4322" y="224"/>
                    </a:lnTo>
                    <a:lnTo>
                      <a:pt x="4333" y="253"/>
                    </a:lnTo>
                    <a:lnTo>
                      <a:pt x="4226" y="221"/>
                    </a:lnTo>
                    <a:lnTo>
                      <a:pt x="4231" y="276"/>
                    </a:lnTo>
                    <a:lnTo>
                      <a:pt x="4196" y="256"/>
                    </a:lnTo>
                    <a:lnTo>
                      <a:pt x="4157" y="256"/>
                    </a:lnTo>
                    <a:lnTo>
                      <a:pt x="4187" y="284"/>
                    </a:lnTo>
                    <a:lnTo>
                      <a:pt x="4140" y="284"/>
                    </a:lnTo>
                    <a:lnTo>
                      <a:pt x="4132" y="322"/>
                    </a:lnTo>
                    <a:lnTo>
                      <a:pt x="4046" y="312"/>
                    </a:lnTo>
                    <a:lnTo>
                      <a:pt x="4012" y="306"/>
                    </a:lnTo>
                    <a:lnTo>
                      <a:pt x="4014" y="194"/>
                    </a:lnTo>
                    <a:lnTo>
                      <a:pt x="3985" y="162"/>
                    </a:lnTo>
                    <a:lnTo>
                      <a:pt x="3992" y="197"/>
                    </a:lnTo>
                    <a:lnTo>
                      <a:pt x="3983" y="290"/>
                    </a:lnTo>
                    <a:lnTo>
                      <a:pt x="3994" y="320"/>
                    </a:lnTo>
                    <a:lnTo>
                      <a:pt x="3991" y="359"/>
                    </a:lnTo>
                    <a:lnTo>
                      <a:pt x="4012" y="389"/>
                    </a:lnTo>
                    <a:lnTo>
                      <a:pt x="4078" y="376"/>
                    </a:lnTo>
                    <a:lnTo>
                      <a:pt x="4160" y="353"/>
                    </a:lnTo>
                    <a:lnTo>
                      <a:pt x="4164" y="382"/>
                    </a:lnTo>
                    <a:lnTo>
                      <a:pt x="4215" y="366"/>
                    </a:lnTo>
                    <a:lnTo>
                      <a:pt x="4357" y="383"/>
                    </a:lnTo>
                    <a:lnTo>
                      <a:pt x="4339" y="434"/>
                    </a:lnTo>
                    <a:lnTo>
                      <a:pt x="4333" y="490"/>
                    </a:lnTo>
                    <a:lnTo>
                      <a:pt x="4309" y="538"/>
                    </a:lnTo>
                    <a:lnTo>
                      <a:pt x="4357" y="548"/>
                    </a:lnTo>
                    <a:lnTo>
                      <a:pt x="4374" y="497"/>
                    </a:lnTo>
                    <a:lnTo>
                      <a:pt x="4393" y="402"/>
                    </a:lnTo>
                    <a:lnTo>
                      <a:pt x="4450" y="362"/>
                    </a:lnTo>
                    <a:lnTo>
                      <a:pt x="4509" y="437"/>
                    </a:lnTo>
                    <a:lnTo>
                      <a:pt x="4504" y="523"/>
                    </a:lnTo>
                    <a:lnTo>
                      <a:pt x="4477" y="601"/>
                    </a:lnTo>
                    <a:lnTo>
                      <a:pt x="4395" y="624"/>
                    </a:lnTo>
                    <a:lnTo>
                      <a:pt x="4374" y="667"/>
                    </a:lnTo>
                    <a:lnTo>
                      <a:pt x="4341" y="673"/>
                    </a:lnTo>
                    <a:lnTo>
                      <a:pt x="4333" y="718"/>
                    </a:lnTo>
                    <a:lnTo>
                      <a:pt x="4261" y="736"/>
                    </a:lnTo>
                    <a:lnTo>
                      <a:pt x="4214" y="732"/>
                    </a:lnTo>
                    <a:lnTo>
                      <a:pt x="4192" y="706"/>
                    </a:lnTo>
                    <a:lnTo>
                      <a:pt x="4170" y="730"/>
                    </a:lnTo>
                    <a:lnTo>
                      <a:pt x="4095" y="713"/>
                    </a:lnTo>
                    <a:lnTo>
                      <a:pt x="4086" y="647"/>
                    </a:lnTo>
                    <a:lnTo>
                      <a:pt x="4125" y="640"/>
                    </a:lnTo>
                    <a:lnTo>
                      <a:pt x="4108" y="601"/>
                    </a:lnTo>
                    <a:lnTo>
                      <a:pt x="4100" y="629"/>
                    </a:lnTo>
                    <a:lnTo>
                      <a:pt x="4031" y="613"/>
                    </a:lnTo>
                    <a:lnTo>
                      <a:pt x="4054" y="652"/>
                    </a:lnTo>
                    <a:lnTo>
                      <a:pt x="4007" y="687"/>
                    </a:lnTo>
                    <a:lnTo>
                      <a:pt x="3953" y="679"/>
                    </a:lnTo>
                    <a:lnTo>
                      <a:pt x="3913" y="669"/>
                    </a:lnTo>
                    <a:lnTo>
                      <a:pt x="3844" y="642"/>
                    </a:lnTo>
                    <a:lnTo>
                      <a:pt x="3889" y="692"/>
                    </a:lnTo>
                    <a:lnTo>
                      <a:pt x="3969" y="736"/>
                    </a:lnTo>
                    <a:lnTo>
                      <a:pt x="4048" y="748"/>
                    </a:lnTo>
                    <a:lnTo>
                      <a:pt x="4101" y="756"/>
                    </a:lnTo>
                    <a:lnTo>
                      <a:pt x="4091" y="819"/>
                    </a:lnTo>
                    <a:lnTo>
                      <a:pt x="4033" y="847"/>
                    </a:lnTo>
                    <a:lnTo>
                      <a:pt x="4069" y="852"/>
                    </a:lnTo>
                    <a:lnTo>
                      <a:pt x="4036" y="920"/>
                    </a:lnTo>
                    <a:lnTo>
                      <a:pt x="3943" y="960"/>
                    </a:lnTo>
                    <a:lnTo>
                      <a:pt x="3851" y="890"/>
                    </a:lnTo>
                    <a:lnTo>
                      <a:pt x="3807" y="852"/>
                    </a:lnTo>
                    <a:lnTo>
                      <a:pt x="3822" y="905"/>
                    </a:lnTo>
                    <a:lnTo>
                      <a:pt x="3859" y="940"/>
                    </a:lnTo>
                    <a:lnTo>
                      <a:pt x="3881" y="967"/>
                    </a:lnTo>
                    <a:lnTo>
                      <a:pt x="3946" y="990"/>
                    </a:lnTo>
                    <a:lnTo>
                      <a:pt x="4012" y="971"/>
                    </a:lnTo>
                    <a:lnTo>
                      <a:pt x="4036" y="1000"/>
                    </a:lnTo>
                    <a:lnTo>
                      <a:pt x="4083" y="981"/>
                    </a:lnTo>
                    <a:lnTo>
                      <a:pt x="4071" y="947"/>
                    </a:lnTo>
                    <a:lnTo>
                      <a:pt x="4115" y="955"/>
                    </a:lnTo>
                    <a:lnTo>
                      <a:pt x="4147" y="915"/>
                    </a:lnTo>
                    <a:lnTo>
                      <a:pt x="4132" y="980"/>
                    </a:lnTo>
                    <a:lnTo>
                      <a:pt x="4175" y="967"/>
                    </a:lnTo>
                    <a:lnTo>
                      <a:pt x="4209" y="945"/>
                    </a:lnTo>
                    <a:lnTo>
                      <a:pt x="4196" y="987"/>
                    </a:lnTo>
                    <a:lnTo>
                      <a:pt x="4157" y="1023"/>
                    </a:lnTo>
                    <a:lnTo>
                      <a:pt x="4132" y="1051"/>
                    </a:lnTo>
                    <a:lnTo>
                      <a:pt x="4107" y="1102"/>
                    </a:lnTo>
                    <a:lnTo>
                      <a:pt x="4066" y="1105"/>
                    </a:lnTo>
                    <a:lnTo>
                      <a:pt x="4017" y="1096"/>
                    </a:lnTo>
                    <a:lnTo>
                      <a:pt x="4021" y="1070"/>
                    </a:lnTo>
                    <a:lnTo>
                      <a:pt x="4006" y="1102"/>
                    </a:lnTo>
                    <a:lnTo>
                      <a:pt x="3899" y="1112"/>
                    </a:lnTo>
                    <a:lnTo>
                      <a:pt x="3827" y="1133"/>
                    </a:lnTo>
                    <a:lnTo>
                      <a:pt x="3788" y="1113"/>
                    </a:lnTo>
                    <a:lnTo>
                      <a:pt x="3777" y="1082"/>
                    </a:lnTo>
                    <a:lnTo>
                      <a:pt x="3768" y="1169"/>
                    </a:lnTo>
                    <a:lnTo>
                      <a:pt x="3734" y="1189"/>
                    </a:lnTo>
                    <a:lnTo>
                      <a:pt x="3674" y="1215"/>
                    </a:lnTo>
                    <a:lnTo>
                      <a:pt x="3649" y="1186"/>
                    </a:lnTo>
                    <a:lnTo>
                      <a:pt x="3642" y="1123"/>
                    </a:lnTo>
                    <a:lnTo>
                      <a:pt x="3629" y="1096"/>
                    </a:lnTo>
                    <a:lnTo>
                      <a:pt x="3633" y="1145"/>
                    </a:lnTo>
                    <a:lnTo>
                      <a:pt x="3622" y="1178"/>
                    </a:lnTo>
                    <a:lnTo>
                      <a:pt x="3649" y="1215"/>
                    </a:lnTo>
                    <a:lnTo>
                      <a:pt x="3630" y="1251"/>
                    </a:lnTo>
                    <a:lnTo>
                      <a:pt x="3587" y="1265"/>
                    </a:lnTo>
                    <a:lnTo>
                      <a:pt x="3526" y="1311"/>
                    </a:lnTo>
                    <a:lnTo>
                      <a:pt x="3437" y="1394"/>
                    </a:lnTo>
                    <a:lnTo>
                      <a:pt x="3417" y="1434"/>
                    </a:lnTo>
                    <a:lnTo>
                      <a:pt x="3400" y="1469"/>
                    </a:lnTo>
                    <a:lnTo>
                      <a:pt x="3384" y="1527"/>
                    </a:lnTo>
                    <a:lnTo>
                      <a:pt x="3371" y="1575"/>
                    </a:lnTo>
                    <a:lnTo>
                      <a:pt x="3349" y="1502"/>
                    </a:lnTo>
                    <a:lnTo>
                      <a:pt x="3339" y="1563"/>
                    </a:lnTo>
                    <a:lnTo>
                      <a:pt x="3304" y="1608"/>
                    </a:lnTo>
                    <a:lnTo>
                      <a:pt x="3181" y="1606"/>
                    </a:lnTo>
                    <a:lnTo>
                      <a:pt x="3125" y="1596"/>
                    </a:lnTo>
                    <a:lnTo>
                      <a:pt x="3071" y="1631"/>
                    </a:lnTo>
                    <a:lnTo>
                      <a:pt x="3024" y="1629"/>
                    </a:lnTo>
                    <a:lnTo>
                      <a:pt x="2984" y="1585"/>
                    </a:lnTo>
                    <a:lnTo>
                      <a:pt x="2761" y="1370"/>
                    </a:lnTo>
                    <a:lnTo>
                      <a:pt x="2560" y="1178"/>
                    </a:lnTo>
                    <a:lnTo>
                      <a:pt x="2428" y="1058"/>
                    </a:lnTo>
                    <a:lnTo>
                      <a:pt x="1980" y="1079"/>
                    </a:lnTo>
                    <a:lnTo>
                      <a:pt x="1861" y="990"/>
                    </a:lnTo>
                    <a:lnTo>
                      <a:pt x="1803" y="922"/>
                    </a:lnTo>
                    <a:lnTo>
                      <a:pt x="1751" y="901"/>
                    </a:lnTo>
                    <a:lnTo>
                      <a:pt x="1698" y="870"/>
                    </a:lnTo>
                    <a:lnTo>
                      <a:pt x="1646" y="860"/>
                    </a:lnTo>
                    <a:lnTo>
                      <a:pt x="1552" y="844"/>
                    </a:lnTo>
                    <a:lnTo>
                      <a:pt x="1336" y="831"/>
                    </a:lnTo>
                    <a:lnTo>
                      <a:pt x="1146" y="839"/>
                    </a:lnTo>
                    <a:lnTo>
                      <a:pt x="956" y="841"/>
                    </a:lnTo>
                    <a:lnTo>
                      <a:pt x="878" y="871"/>
                    </a:lnTo>
                    <a:lnTo>
                      <a:pt x="762" y="907"/>
                    </a:lnTo>
                    <a:lnTo>
                      <a:pt x="690" y="935"/>
                    </a:lnTo>
                    <a:lnTo>
                      <a:pt x="636" y="953"/>
                    </a:lnTo>
                    <a:lnTo>
                      <a:pt x="0" y="953"/>
                    </a:lnTo>
                  </a:path>
                </a:pathLst>
              </a:custGeom>
              <a:solidFill>
                <a:srgbClr val="438E00"/>
              </a:solidFill>
              <a:ln w="12700" cap="rnd" cmpd="sng">
                <a:solidFill>
                  <a:srgbClr val="438E00"/>
                </a:solidFill>
                <a:prstDash val="solid"/>
                <a:round/>
                <a:headEnd type="none" w="med" len="med"/>
                <a:tailEnd type="none" w="med" len="med"/>
              </a:ln>
              <a:effectLst>
                <a:prstShdw prst="shdw17" dist="17961" dir="2700000">
                  <a:srgbClr val="438E00">
                    <a:gamma/>
                    <a:shade val="60000"/>
                    <a:invGamma/>
                  </a:srgbClr>
                </a:prstShdw>
              </a:effectLst>
            </xdr:spPr>
          </xdr:sp>
          <xdr:sp macro="" textlink="">
            <xdr:nvSpPr>
              <xdr:cNvPr id="75" name="Freeform 61"/>
              <xdr:cNvSpPr>
                <a:spLocks/>
              </xdr:cNvSpPr>
            </xdr:nvSpPr>
            <xdr:spPr bwMode="auto">
              <a:xfrm>
                <a:off x="5044" y="1778"/>
                <a:ext cx="158" cy="442"/>
              </a:xfrm>
              <a:custGeom>
                <a:avLst/>
                <a:gdLst>
                  <a:gd name="T0" fmla="*/ 108 w 158"/>
                  <a:gd name="T1" fmla="*/ 0 h 442"/>
                  <a:gd name="T2" fmla="*/ 132 w 158"/>
                  <a:gd name="T3" fmla="*/ 134 h 442"/>
                  <a:gd name="T4" fmla="*/ 153 w 158"/>
                  <a:gd name="T5" fmla="*/ 270 h 442"/>
                  <a:gd name="T6" fmla="*/ 157 w 158"/>
                  <a:gd name="T7" fmla="*/ 329 h 442"/>
                  <a:gd name="T8" fmla="*/ 155 w 158"/>
                  <a:gd name="T9" fmla="*/ 360 h 442"/>
                  <a:gd name="T10" fmla="*/ 142 w 158"/>
                  <a:gd name="T11" fmla="*/ 363 h 442"/>
                  <a:gd name="T12" fmla="*/ 128 w 158"/>
                  <a:gd name="T13" fmla="*/ 366 h 442"/>
                  <a:gd name="T14" fmla="*/ 91 w 158"/>
                  <a:gd name="T15" fmla="*/ 384 h 442"/>
                  <a:gd name="T16" fmla="*/ 55 w 158"/>
                  <a:gd name="T17" fmla="*/ 409 h 442"/>
                  <a:gd name="T18" fmla="*/ 9 w 158"/>
                  <a:gd name="T19" fmla="*/ 441 h 442"/>
                  <a:gd name="T20" fmla="*/ 0 w 158"/>
                  <a:gd name="T21" fmla="*/ 437 h 442"/>
                  <a:gd name="T22" fmla="*/ 5 w 158"/>
                  <a:gd name="T23" fmla="*/ 428 h 442"/>
                  <a:gd name="T24" fmla="*/ 18 w 158"/>
                  <a:gd name="T25" fmla="*/ 426 h 442"/>
                  <a:gd name="T26" fmla="*/ 93 w 158"/>
                  <a:gd name="T27" fmla="*/ 371 h 442"/>
                  <a:gd name="T28" fmla="*/ 112 w 158"/>
                  <a:gd name="T29" fmla="*/ 357 h 442"/>
                  <a:gd name="T30" fmla="*/ 128 w 158"/>
                  <a:gd name="T31" fmla="*/ 340 h 442"/>
                  <a:gd name="T32" fmla="*/ 141 w 158"/>
                  <a:gd name="T33" fmla="*/ 331 h 442"/>
                  <a:gd name="T34" fmla="*/ 145 w 158"/>
                  <a:gd name="T35" fmla="*/ 319 h 442"/>
                  <a:gd name="T36" fmla="*/ 141 w 158"/>
                  <a:gd name="T37" fmla="*/ 254 h 442"/>
                  <a:gd name="T38" fmla="*/ 119 w 158"/>
                  <a:gd name="T39" fmla="*/ 105 h 442"/>
                  <a:gd name="T40" fmla="*/ 107 w 158"/>
                  <a:gd name="T41" fmla="*/ 58 h 442"/>
                  <a:gd name="T42" fmla="*/ 97 w 158"/>
                  <a:gd name="T43" fmla="*/ 5 h 442"/>
                  <a:gd name="T44" fmla="*/ 108 w 158"/>
                  <a:gd name="T45" fmla="*/ 0 h 4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8" h="442">
                    <a:moveTo>
                      <a:pt x="108" y="0"/>
                    </a:moveTo>
                    <a:lnTo>
                      <a:pt x="132" y="134"/>
                    </a:lnTo>
                    <a:lnTo>
                      <a:pt x="153" y="270"/>
                    </a:lnTo>
                    <a:lnTo>
                      <a:pt x="157" y="329"/>
                    </a:lnTo>
                    <a:lnTo>
                      <a:pt x="155" y="360"/>
                    </a:lnTo>
                    <a:lnTo>
                      <a:pt x="142" y="363"/>
                    </a:lnTo>
                    <a:lnTo>
                      <a:pt x="128" y="366"/>
                    </a:lnTo>
                    <a:lnTo>
                      <a:pt x="91" y="384"/>
                    </a:lnTo>
                    <a:lnTo>
                      <a:pt x="55" y="409"/>
                    </a:lnTo>
                    <a:lnTo>
                      <a:pt x="9" y="441"/>
                    </a:lnTo>
                    <a:lnTo>
                      <a:pt x="0" y="437"/>
                    </a:lnTo>
                    <a:lnTo>
                      <a:pt x="5" y="428"/>
                    </a:lnTo>
                    <a:lnTo>
                      <a:pt x="18" y="426"/>
                    </a:lnTo>
                    <a:lnTo>
                      <a:pt x="93" y="371"/>
                    </a:lnTo>
                    <a:lnTo>
                      <a:pt x="112" y="357"/>
                    </a:lnTo>
                    <a:lnTo>
                      <a:pt x="128" y="340"/>
                    </a:lnTo>
                    <a:lnTo>
                      <a:pt x="141" y="331"/>
                    </a:lnTo>
                    <a:lnTo>
                      <a:pt x="145" y="319"/>
                    </a:lnTo>
                    <a:lnTo>
                      <a:pt x="141" y="254"/>
                    </a:lnTo>
                    <a:lnTo>
                      <a:pt x="119" y="105"/>
                    </a:lnTo>
                    <a:lnTo>
                      <a:pt x="107" y="58"/>
                    </a:lnTo>
                    <a:lnTo>
                      <a:pt x="97" y="5"/>
                    </a:lnTo>
                    <a:lnTo>
                      <a:pt x="108" y="0"/>
                    </a:lnTo>
                  </a:path>
                </a:pathLst>
              </a:custGeom>
              <a:solidFill>
                <a:srgbClr val="438E00"/>
              </a:solidFill>
              <a:ln w="12700" cap="rnd" cmpd="sng">
                <a:solidFill>
                  <a:srgbClr val="438E00"/>
                </a:solidFill>
                <a:prstDash val="solid"/>
                <a:round/>
                <a:headEnd type="none" w="med" len="med"/>
                <a:tailEnd type="none" w="med" len="med"/>
              </a:ln>
              <a:effectLst>
                <a:prstShdw prst="shdw17" dist="17961" dir="2700000">
                  <a:srgbClr val="438E00">
                    <a:gamma/>
                    <a:shade val="60000"/>
                    <a:invGamma/>
                  </a:srgbClr>
                </a:prstShdw>
              </a:effectLst>
            </xdr:spPr>
          </xdr:sp>
          <xdr:sp macro="" textlink="">
            <xdr:nvSpPr>
              <xdr:cNvPr id="76" name="Freeform 62"/>
              <xdr:cNvSpPr>
                <a:spLocks/>
              </xdr:cNvSpPr>
            </xdr:nvSpPr>
            <xdr:spPr bwMode="auto">
              <a:xfrm>
                <a:off x="4662" y="2227"/>
                <a:ext cx="363" cy="311"/>
              </a:xfrm>
              <a:custGeom>
                <a:avLst/>
                <a:gdLst>
                  <a:gd name="T0" fmla="*/ 359 w 363"/>
                  <a:gd name="T1" fmla="*/ 0 h 311"/>
                  <a:gd name="T2" fmla="*/ 362 w 363"/>
                  <a:gd name="T3" fmla="*/ 13 h 311"/>
                  <a:gd name="T4" fmla="*/ 289 w 363"/>
                  <a:gd name="T5" fmla="*/ 83 h 311"/>
                  <a:gd name="T6" fmla="*/ 198 w 363"/>
                  <a:gd name="T7" fmla="*/ 154 h 311"/>
                  <a:gd name="T8" fmla="*/ 109 w 363"/>
                  <a:gd name="T9" fmla="*/ 227 h 311"/>
                  <a:gd name="T10" fmla="*/ 73 w 363"/>
                  <a:gd name="T11" fmla="*/ 260 h 311"/>
                  <a:gd name="T12" fmla="*/ 55 w 363"/>
                  <a:gd name="T13" fmla="*/ 283 h 311"/>
                  <a:gd name="T14" fmla="*/ 44 w 363"/>
                  <a:gd name="T15" fmla="*/ 306 h 311"/>
                  <a:gd name="T16" fmla="*/ 37 w 363"/>
                  <a:gd name="T17" fmla="*/ 310 h 311"/>
                  <a:gd name="T18" fmla="*/ 35 w 363"/>
                  <a:gd name="T19" fmla="*/ 305 h 311"/>
                  <a:gd name="T20" fmla="*/ 31 w 363"/>
                  <a:gd name="T21" fmla="*/ 292 h 311"/>
                  <a:gd name="T22" fmla="*/ 23 w 363"/>
                  <a:gd name="T23" fmla="*/ 283 h 311"/>
                  <a:gd name="T24" fmla="*/ 2 w 363"/>
                  <a:gd name="T25" fmla="*/ 276 h 311"/>
                  <a:gd name="T26" fmla="*/ 0 w 363"/>
                  <a:gd name="T27" fmla="*/ 268 h 311"/>
                  <a:gd name="T28" fmla="*/ 6 w 363"/>
                  <a:gd name="T29" fmla="*/ 267 h 311"/>
                  <a:gd name="T30" fmla="*/ 31 w 363"/>
                  <a:gd name="T31" fmla="*/ 276 h 311"/>
                  <a:gd name="T32" fmla="*/ 45 w 363"/>
                  <a:gd name="T33" fmla="*/ 272 h 311"/>
                  <a:gd name="T34" fmla="*/ 259 w 363"/>
                  <a:gd name="T35" fmla="*/ 97 h 311"/>
                  <a:gd name="T36" fmla="*/ 332 w 363"/>
                  <a:gd name="T37" fmla="*/ 30 h 311"/>
                  <a:gd name="T38" fmla="*/ 348 w 363"/>
                  <a:gd name="T39" fmla="*/ 6 h 311"/>
                  <a:gd name="T40" fmla="*/ 359 w 363"/>
                  <a:gd name="T41" fmla="*/ 0 h 3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363" h="311">
                    <a:moveTo>
                      <a:pt x="359" y="0"/>
                    </a:moveTo>
                    <a:lnTo>
                      <a:pt x="362" y="13"/>
                    </a:lnTo>
                    <a:lnTo>
                      <a:pt x="289" y="83"/>
                    </a:lnTo>
                    <a:lnTo>
                      <a:pt x="198" y="154"/>
                    </a:lnTo>
                    <a:lnTo>
                      <a:pt x="109" y="227"/>
                    </a:lnTo>
                    <a:lnTo>
                      <a:pt x="73" y="260"/>
                    </a:lnTo>
                    <a:lnTo>
                      <a:pt x="55" y="283"/>
                    </a:lnTo>
                    <a:lnTo>
                      <a:pt x="44" y="306"/>
                    </a:lnTo>
                    <a:lnTo>
                      <a:pt x="37" y="310"/>
                    </a:lnTo>
                    <a:lnTo>
                      <a:pt x="35" y="305"/>
                    </a:lnTo>
                    <a:lnTo>
                      <a:pt x="31" y="292"/>
                    </a:lnTo>
                    <a:lnTo>
                      <a:pt x="23" y="283"/>
                    </a:lnTo>
                    <a:lnTo>
                      <a:pt x="2" y="276"/>
                    </a:lnTo>
                    <a:lnTo>
                      <a:pt x="0" y="268"/>
                    </a:lnTo>
                    <a:lnTo>
                      <a:pt x="6" y="267"/>
                    </a:lnTo>
                    <a:lnTo>
                      <a:pt x="31" y="276"/>
                    </a:lnTo>
                    <a:lnTo>
                      <a:pt x="45" y="272"/>
                    </a:lnTo>
                    <a:lnTo>
                      <a:pt x="259" y="97"/>
                    </a:lnTo>
                    <a:lnTo>
                      <a:pt x="332" y="30"/>
                    </a:lnTo>
                    <a:lnTo>
                      <a:pt x="348" y="6"/>
                    </a:lnTo>
                    <a:lnTo>
                      <a:pt x="359" y="0"/>
                    </a:lnTo>
                  </a:path>
                </a:pathLst>
              </a:custGeom>
              <a:solidFill>
                <a:srgbClr val="438E00"/>
              </a:solidFill>
              <a:ln w="12700" cap="rnd" cmpd="sng">
                <a:solidFill>
                  <a:srgbClr val="438E00"/>
                </a:solidFill>
                <a:prstDash val="solid"/>
                <a:round/>
                <a:headEnd type="none" w="med" len="med"/>
                <a:tailEnd type="none" w="med" len="med"/>
              </a:ln>
              <a:effectLst>
                <a:prstShdw prst="shdw17" dist="17961" dir="2700000">
                  <a:srgbClr val="438E00">
                    <a:gamma/>
                    <a:shade val="60000"/>
                    <a:invGamma/>
                  </a:srgbClr>
                </a:prstShdw>
              </a:effectLst>
            </xdr:spPr>
          </xdr:sp>
        </xdr:grpSp>
        <xdr:sp macro="" textlink="">
          <xdr:nvSpPr>
            <xdr:cNvPr id="24" name="Oval 63"/>
            <xdr:cNvSpPr>
              <a:spLocks noChangeArrowheads="1"/>
            </xdr:cNvSpPr>
          </xdr:nvSpPr>
          <xdr:spPr bwMode="auto">
            <a:xfrm>
              <a:off x="133" y="97"/>
              <a:ext cx="35" cy="16"/>
            </a:xfrm>
            <a:prstGeom prst="ellipse">
              <a:avLst/>
            </a:prstGeom>
            <a:solidFill>
              <a:srgbClr val="00279F"/>
            </a:solidFill>
            <a:ln w="9525">
              <a:solidFill>
                <a:srgbClr val="618FFD"/>
              </a:solidFill>
              <a:round/>
              <a:headEnd/>
              <a:tailEnd/>
            </a:ln>
            <a:effectLst>
              <a:prstShdw prst="shdw17" dist="17961" dir="2700000">
                <a:srgbClr val="618FFD">
                  <a:gamma/>
                  <a:shade val="60000"/>
                  <a:invGamma/>
                </a:srgbClr>
              </a:prstShdw>
            </a:effectLst>
          </xdr:spPr>
        </xdr:sp>
        <xdr:grpSp>
          <xdr:nvGrpSpPr>
            <xdr:cNvPr id="25" name="Group 64"/>
            <xdr:cNvGrpSpPr>
              <a:grpSpLocks/>
            </xdr:cNvGrpSpPr>
          </xdr:nvGrpSpPr>
          <xdr:grpSpPr bwMode="auto">
            <a:xfrm>
              <a:off x="138" y="99"/>
              <a:ext cx="23" cy="12"/>
              <a:chOff x="2739" y="1542"/>
              <a:chExt cx="909" cy="474"/>
            </a:xfrm>
          </xdr:grpSpPr>
          <xdr:sp macro="" textlink="">
            <xdr:nvSpPr>
              <xdr:cNvPr id="29" name="Freeform 65"/>
              <xdr:cNvSpPr>
                <a:spLocks/>
              </xdr:cNvSpPr>
            </xdr:nvSpPr>
            <xdr:spPr bwMode="auto">
              <a:xfrm>
                <a:off x="3279" y="1956"/>
                <a:ext cx="10" cy="1"/>
              </a:xfrm>
              <a:custGeom>
                <a:avLst/>
                <a:gdLst>
                  <a:gd name="T0" fmla="*/ 9 w 10"/>
                  <a:gd name="T1" fmla="*/ 0 h 1"/>
                  <a:gd name="T2" fmla="*/ 4 w 10"/>
                  <a:gd name="T3" fmla="*/ 0 h 1"/>
                  <a:gd name="T4" fmla="*/ 0 w 10"/>
                  <a:gd name="T5" fmla="*/ 0 h 1"/>
                </a:gdLst>
                <a:ahLst/>
                <a:cxnLst>
                  <a:cxn ang="0">
                    <a:pos x="T0" y="T1"/>
                  </a:cxn>
                  <a:cxn ang="0">
                    <a:pos x="T2" y="T3"/>
                  </a:cxn>
                  <a:cxn ang="0">
                    <a:pos x="T4" y="T5"/>
                  </a:cxn>
                </a:cxnLst>
                <a:rect l="0" t="0" r="r" b="b"/>
                <a:pathLst>
                  <a:path w="10" h="1">
                    <a:moveTo>
                      <a:pt x="9" y="0"/>
                    </a:moveTo>
                    <a:lnTo>
                      <a:pt x="4" y="0"/>
                    </a:lnTo>
                    <a:lnTo>
                      <a:pt x="0" y="0"/>
                    </a:lnTo>
                  </a:path>
                </a:pathLst>
              </a:custGeom>
              <a:solidFill>
                <a:srgbClr val="618FFD"/>
              </a:solidFill>
              <a:ln w="12700" cap="rnd" cmpd="sng">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919191"/>
                      </a:outerShdw>
                    </a:effectLst>
                  </a14:hiddenEffects>
                </a:ext>
              </a:extLst>
            </xdr:spPr>
          </xdr:sp>
          <xdr:grpSp>
            <xdr:nvGrpSpPr>
              <xdr:cNvPr id="30" name="Group 66"/>
              <xdr:cNvGrpSpPr>
                <a:grpSpLocks/>
              </xdr:cNvGrpSpPr>
            </xdr:nvGrpSpPr>
            <xdr:grpSpPr bwMode="auto">
              <a:xfrm>
                <a:off x="2739" y="1542"/>
                <a:ext cx="909" cy="474"/>
                <a:chOff x="2739" y="1542"/>
                <a:chExt cx="909" cy="474"/>
              </a:xfrm>
            </xdr:grpSpPr>
            <xdr:sp macro="" textlink="">
              <xdr:nvSpPr>
                <xdr:cNvPr id="31" name="Freeform 67"/>
                <xdr:cNvSpPr>
                  <a:spLocks/>
                </xdr:cNvSpPr>
              </xdr:nvSpPr>
              <xdr:spPr bwMode="auto">
                <a:xfrm>
                  <a:off x="2958" y="1648"/>
                  <a:ext cx="400" cy="347"/>
                </a:xfrm>
                <a:custGeom>
                  <a:avLst/>
                  <a:gdLst>
                    <a:gd name="T0" fmla="*/ 278 w 400"/>
                    <a:gd name="T1" fmla="*/ 55 h 347"/>
                    <a:gd name="T2" fmla="*/ 279 w 400"/>
                    <a:gd name="T3" fmla="*/ 42 h 347"/>
                    <a:gd name="T4" fmla="*/ 279 w 400"/>
                    <a:gd name="T5" fmla="*/ 28 h 347"/>
                    <a:gd name="T6" fmla="*/ 276 w 400"/>
                    <a:gd name="T7" fmla="*/ 19 h 347"/>
                    <a:gd name="T8" fmla="*/ 273 w 400"/>
                    <a:gd name="T9" fmla="*/ 14 h 347"/>
                    <a:gd name="T10" fmla="*/ 267 w 400"/>
                    <a:gd name="T11" fmla="*/ 9 h 347"/>
                    <a:gd name="T12" fmla="*/ 260 w 400"/>
                    <a:gd name="T13" fmla="*/ 7 h 347"/>
                    <a:gd name="T14" fmla="*/ 246 w 400"/>
                    <a:gd name="T15" fmla="*/ 7 h 347"/>
                    <a:gd name="T16" fmla="*/ 230 w 400"/>
                    <a:gd name="T17" fmla="*/ 5 h 347"/>
                    <a:gd name="T18" fmla="*/ 221 w 400"/>
                    <a:gd name="T19" fmla="*/ 2 h 347"/>
                    <a:gd name="T20" fmla="*/ 212 w 400"/>
                    <a:gd name="T21" fmla="*/ 1 h 347"/>
                    <a:gd name="T22" fmla="*/ 201 w 400"/>
                    <a:gd name="T23" fmla="*/ 0 h 347"/>
                    <a:gd name="T24" fmla="*/ 187 w 400"/>
                    <a:gd name="T25" fmla="*/ 1 h 347"/>
                    <a:gd name="T26" fmla="*/ 162 w 400"/>
                    <a:gd name="T27" fmla="*/ 9 h 347"/>
                    <a:gd name="T28" fmla="*/ 133 w 400"/>
                    <a:gd name="T29" fmla="*/ 23 h 347"/>
                    <a:gd name="T30" fmla="*/ 113 w 400"/>
                    <a:gd name="T31" fmla="*/ 34 h 347"/>
                    <a:gd name="T32" fmla="*/ 92 w 400"/>
                    <a:gd name="T33" fmla="*/ 39 h 347"/>
                    <a:gd name="T34" fmla="*/ 71 w 400"/>
                    <a:gd name="T35" fmla="*/ 48 h 347"/>
                    <a:gd name="T36" fmla="*/ 53 w 400"/>
                    <a:gd name="T37" fmla="*/ 56 h 347"/>
                    <a:gd name="T38" fmla="*/ 0 w 400"/>
                    <a:gd name="T39" fmla="*/ 257 h 347"/>
                    <a:gd name="T40" fmla="*/ 23 w 400"/>
                    <a:gd name="T41" fmla="*/ 270 h 347"/>
                    <a:gd name="T42" fmla="*/ 46 w 400"/>
                    <a:gd name="T43" fmla="*/ 290 h 347"/>
                    <a:gd name="T44" fmla="*/ 63 w 400"/>
                    <a:gd name="T45" fmla="*/ 296 h 347"/>
                    <a:gd name="T46" fmla="*/ 92 w 400"/>
                    <a:gd name="T47" fmla="*/ 304 h 347"/>
                    <a:gd name="T48" fmla="*/ 121 w 400"/>
                    <a:gd name="T49" fmla="*/ 304 h 347"/>
                    <a:gd name="T50" fmla="*/ 139 w 400"/>
                    <a:gd name="T51" fmla="*/ 304 h 347"/>
                    <a:gd name="T52" fmla="*/ 154 w 400"/>
                    <a:gd name="T53" fmla="*/ 311 h 347"/>
                    <a:gd name="T54" fmla="*/ 168 w 400"/>
                    <a:gd name="T55" fmla="*/ 322 h 347"/>
                    <a:gd name="T56" fmla="*/ 186 w 400"/>
                    <a:gd name="T57" fmla="*/ 321 h 347"/>
                    <a:gd name="T58" fmla="*/ 206 w 400"/>
                    <a:gd name="T59" fmla="*/ 319 h 347"/>
                    <a:gd name="T60" fmla="*/ 211 w 400"/>
                    <a:gd name="T61" fmla="*/ 319 h 347"/>
                    <a:gd name="T62" fmla="*/ 232 w 400"/>
                    <a:gd name="T63" fmla="*/ 330 h 347"/>
                    <a:gd name="T64" fmla="*/ 249 w 400"/>
                    <a:gd name="T65" fmla="*/ 335 h 347"/>
                    <a:gd name="T66" fmla="*/ 267 w 400"/>
                    <a:gd name="T67" fmla="*/ 344 h 347"/>
                    <a:gd name="T68" fmla="*/ 281 w 400"/>
                    <a:gd name="T69" fmla="*/ 346 h 347"/>
                    <a:gd name="T70" fmla="*/ 294 w 400"/>
                    <a:gd name="T71" fmla="*/ 346 h 347"/>
                    <a:gd name="T72" fmla="*/ 303 w 400"/>
                    <a:gd name="T73" fmla="*/ 344 h 347"/>
                    <a:gd name="T74" fmla="*/ 311 w 400"/>
                    <a:gd name="T75" fmla="*/ 339 h 347"/>
                    <a:gd name="T76" fmla="*/ 315 w 400"/>
                    <a:gd name="T77" fmla="*/ 333 h 347"/>
                    <a:gd name="T78" fmla="*/ 319 w 400"/>
                    <a:gd name="T79" fmla="*/ 327 h 347"/>
                    <a:gd name="T80" fmla="*/ 318 w 400"/>
                    <a:gd name="T81" fmla="*/ 320 h 347"/>
                    <a:gd name="T82" fmla="*/ 329 w 400"/>
                    <a:gd name="T83" fmla="*/ 324 h 347"/>
                    <a:gd name="T84" fmla="*/ 337 w 400"/>
                    <a:gd name="T85" fmla="*/ 323 h 347"/>
                    <a:gd name="T86" fmla="*/ 347 w 400"/>
                    <a:gd name="T87" fmla="*/ 320 h 347"/>
                    <a:gd name="T88" fmla="*/ 355 w 400"/>
                    <a:gd name="T89" fmla="*/ 315 h 347"/>
                    <a:gd name="T90" fmla="*/ 359 w 400"/>
                    <a:gd name="T91" fmla="*/ 311 h 347"/>
                    <a:gd name="T92" fmla="*/ 363 w 400"/>
                    <a:gd name="T93" fmla="*/ 306 h 347"/>
                    <a:gd name="T94" fmla="*/ 367 w 400"/>
                    <a:gd name="T95" fmla="*/ 295 h 347"/>
                    <a:gd name="T96" fmla="*/ 368 w 400"/>
                    <a:gd name="T97" fmla="*/ 286 h 347"/>
                    <a:gd name="T98" fmla="*/ 367 w 400"/>
                    <a:gd name="T99" fmla="*/ 278 h 347"/>
                    <a:gd name="T100" fmla="*/ 364 w 400"/>
                    <a:gd name="T101" fmla="*/ 278 h 347"/>
                    <a:gd name="T102" fmla="*/ 373 w 400"/>
                    <a:gd name="T103" fmla="*/ 276 h 347"/>
                    <a:gd name="T104" fmla="*/ 381 w 400"/>
                    <a:gd name="T105" fmla="*/ 274 h 347"/>
                    <a:gd name="T106" fmla="*/ 386 w 400"/>
                    <a:gd name="T107" fmla="*/ 270 h 347"/>
                    <a:gd name="T108" fmla="*/ 393 w 400"/>
                    <a:gd name="T109" fmla="*/ 264 h 347"/>
                    <a:gd name="T110" fmla="*/ 395 w 400"/>
                    <a:gd name="T111" fmla="*/ 258 h 347"/>
                    <a:gd name="T112" fmla="*/ 398 w 400"/>
                    <a:gd name="T113" fmla="*/ 251 h 347"/>
                    <a:gd name="T114" fmla="*/ 399 w 400"/>
                    <a:gd name="T115" fmla="*/ 240 h 347"/>
                    <a:gd name="T116" fmla="*/ 398 w 400"/>
                    <a:gd name="T117" fmla="*/ 232 h 347"/>
                    <a:gd name="T118" fmla="*/ 393 w 400"/>
                    <a:gd name="T119" fmla="*/ 221 h 347"/>
                    <a:gd name="T120" fmla="*/ 390 w 400"/>
                    <a:gd name="T121" fmla="*/ 217 h 347"/>
                    <a:gd name="T122" fmla="*/ 367 w 400"/>
                    <a:gd name="T123" fmla="*/ 219 h 347"/>
                    <a:gd name="T124" fmla="*/ 278 w 400"/>
                    <a:gd name="T125" fmla="*/ 55 h 3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400" h="347">
                      <a:moveTo>
                        <a:pt x="278" y="55"/>
                      </a:moveTo>
                      <a:lnTo>
                        <a:pt x="279" y="42"/>
                      </a:lnTo>
                      <a:lnTo>
                        <a:pt x="279" y="28"/>
                      </a:lnTo>
                      <a:lnTo>
                        <a:pt x="276" y="19"/>
                      </a:lnTo>
                      <a:lnTo>
                        <a:pt x="273" y="14"/>
                      </a:lnTo>
                      <a:lnTo>
                        <a:pt x="267" y="9"/>
                      </a:lnTo>
                      <a:lnTo>
                        <a:pt x="260" y="7"/>
                      </a:lnTo>
                      <a:lnTo>
                        <a:pt x="246" y="7"/>
                      </a:lnTo>
                      <a:lnTo>
                        <a:pt x="230" y="5"/>
                      </a:lnTo>
                      <a:lnTo>
                        <a:pt x="221" y="2"/>
                      </a:lnTo>
                      <a:lnTo>
                        <a:pt x="212" y="1"/>
                      </a:lnTo>
                      <a:lnTo>
                        <a:pt x="201" y="0"/>
                      </a:lnTo>
                      <a:lnTo>
                        <a:pt x="187" y="1"/>
                      </a:lnTo>
                      <a:lnTo>
                        <a:pt x="162" y="9"/>
                      </a:lnTo>
                      <a:lnTo>
                        <a:pt x="133" y="23"/>
                      </a:lnTo>
                      <a:lnTo>
                        <a:pt x="113" y="34"/>
                      </a:lnTo>
                      <a:lnTo>
                        <a:pt x="92" y="39"/>
                      </a:lnTo>
                      <a:lnTo>
                        <a:pt x="71" y="48"/>
                      </a:lnTo>
                      <a:lnTo>
                        <a:pt x="53" y="56"/>
                      </a:lnTo>
                      <a:lnTo>
                        <a:pt x="0" y="257"/>
                      </a:lnTo>
                      <a:lnTo>
                        <a:pt x="23" y="270"/>
                      </a:lnTo>
                      <a:lnTo>
                        <a:pt x="46" y="290"/>
                      </a:lnTo>
                      <a:lnTo>
                        <a:pt x="63" y="296"/>
                      </a:lnTo>
                      <a:lnTo>
                        <a:pt x="92" y="304"/>
                      </a:lnTo>
                      <a:lnTo>
                        <a:pt x="121" y="304"/>
                      </a:lnTo>
                      <a:lnTo>
                        <a:pt x="139" y="304"/>
                      </a:lnTo>
                      <a:lnTo>
                        <a:pt x="154" y="311"/>
                      </a:lnTo>
                      <a:lnTo>
                        <a:pt x="168" y="322"/>
                      </a:lnTo>
                      <a:lnTo>
                        <a:pt x="186" y="321"/>
                      </a:lnTo>
                      <a:lnTo>
                        <a:pt x="206" y="319"/>
                      </a:lnTo>
                      <a:lnTo>
                        <a:pt x="211" y="319"/>
                      </a:lnTo>
                      <a:lnTo>
                        <a:pt x="232" y="330"/>
                      </a:lnTo>
                      <a:lnTo>
                        <a:pt x="249" y="335"/>
                      </a:lnTo>
                      <a:lnTo>
                        <a:pt x="267" y="344"/>
                      </a:lnTo>
                      <a:lnTo>
                        <a:pt x="281" y="346"/>
                      </a:lnTo>
                      <a:lnTo>
                        <a:pt x="294" y="346"/>
                      </a:lnTo>
                      <a:lnTo>
                        <a:pt x="303" y="344"/>
                      </a:lnTo>
                      <a:lnTo>
                        <a:pt x="311" y="339"/>
                      </a:lnTo>
                      <a:lnTo>
                        <a:pt x="315" y="333"/>
                      </a:lnTo>
                      <a:lnTo>
                        <a:pt x="319" y="327"/>
                      </a:lnTo>
                      <a:lnTo>
                        <a:pt x="318" y="320"/>
                      </a:lnTo>
                      <a:lnTo>
                        <a:pt x="329" y="324"/>
                      </a:lnTo>
                      <a:lnTo>
                        <a:pt x="337" y="323"/>
                      </a:lnTo>
                      <a:lnTo>
                        <a:pt x="347" y="320"/>
                      </a:lnTo>
                      <a:lnTo>
                        <a:pt x="355" y="315"/>
                      </a:lnTo>
                      <a:lnTo>
                        <a:pt x="359" y="311"/>
                      </a:lnTo>
                      <a:lnTo>
                        <a:pt x="363" y="306"/>
                      </a:lnTo>
                      <a:lnTo>
                        <a:pt x="367" y="295"/>
                      </a:lnTo>
                      <a:lnTo>
                        <a:pt x="368" y="286"/>
                      </a:lnTo>
                      <a:lnTo>
                        <a:pt x="367" y="278"/>
                      </a:lnTo>
                      <a:lnTo>
                        <a:pt x="364" y="278"/>
                      </a:lnTo>
                      <a:lnTo>
                        <a:pt x="373" y="276"/>
                      </a:lnTo>
                      <a:lnTo>
                        <a:pt x="381" y="274"/>
                      </a:lnTo>
                      <a:lnTo>
                        <a:pt x="386" y="270"/>
                      </a:lnTo>
                      <a:lnTo>
                        <a:pt x="393" y="264"/>
                      </a:lnTo>
                      <a:lnTo>
                        <a:pt x="395" y="258"/>
                      </a:lnTo>
                      <a:lnTo>
                        <a:pt x="398" y="251"/>
                      </a:lnTo>
                      <a:lnTo>
                        <a:pt x="399" y="240"/>
                      </a:lnTo>
                      <a:lnTo>
                        <a:pt x="398" y="232"/>
                      </a:lnTo>
                      <a:lnTo>
                        <a:pt x="393" y="221"/>
                      </a:lnTo>
                      <a:lnTo>
                        <a:pt x="390" y="217"/>
                      </a:lnTo>
                      <a:lnTo>
                        <a:pt x="367" y="219"/>
                      </a:lnTo>
                      <a:lnTo>
                        <a:pt x="278" y="55"/>
                      </a:lnTo>
                    </a:path>
                  </a:pathLst>
                </a:custGeom>
                <a:solidFill>
                  <a:srgbClr val="FFBF7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grpSp>
              <xdr:nvGrpSpPr>
                <xdr:cNvPr id="32" name="Group 68"/>
                <xdr:cNvGrpSpPr>
                  <a:grpSpLocks/>
                </xdr:cNvGrpSpPr>
              </xdr:nvGrpSpPr>
              <xdr:grpSpPr bwMode="auto">
                <a:xfrm>
                  <a:off x="2966" y="1808"/>
                  <a:ext cx="205" cy="149"/>
                  <a:chOff x="2966" y="1808"/>
                  <a:chExt cx="205" cy="149"/>
                </a:xfrm>
              </xdr:grpSpPr>
              <xdr:sp macro="" textlink="">
                <xdr:nvSpPr>
                  <xdr:cNvPr id="72" name="Freeform 69"/>
                  <xdr:cNvSpPr>
                    <a:spLocks/>
                  </xdr:cNvSpPr>
                </xdr:nvSpPr>
                <xdr:spPr bwMode="auto">
                  <a:xfrm>
                    <a:off x="2987" y="1808"/>
                    <a:ext cx="184" cy="141"/>
                  </a:xfrm>
                  <a:custGeom>
                    <a:avLst/>
                    <a:gdLst>
                      <a:gd name="T0" fmla="*/ 3 w 184"/>
                      <a:gd name="T1" fmla="*/ 0 h 141"/>
                      <a:gd name="T2" fmla="*/ 24 w 184"/>
                      <a:gd name="T3" fmla="*/ 22 h 141"/>
                      <a:gd name="T4" fmla="*/ 44 w 184"/>
                      <a:gd name="T5" fmla="*/ 45 h 141"/>
                      <a:gd name="T6" fmla="*/ 70 w 184"/>
                      <a:gd name="T7" fmla="*/ 70 h 141"/>
                      <a:gd name="T8" fmla="*/ 84 w 184"/>
                      <a:gd name="T9" fmla="*/ 74 h 141"/>
                      <a:gd name="T10" fmla="*/ 93 w 184"/>
                      <a:gd name="T11" fmla="*/ 73 h 141"/>
                      <a:gd name="T12" fmla="*/ 103 w 184"/>
                      <a:gd name="T13" fmla="*/ 81 h 141"/>
                      <a:gd name="T14" fmla="*/ 115 w 184"/>
                      <a:gd name="T15" fmla="*/ 94 h 141"/>
                      <a:gd name="T16" fmla="*/ 137 w 184"/>
                      <a:gd name="T17" fmla="*/ 105 h 141"/>
                      <a:gd name="T18" fmla="*/ 163 w 184"/>
                      <a:gd name="T19" fmla="*/ 116 h 141"/>
                      <a:gd name="T20" fmla="*/ 179 w 184"/>
                      <a:gd name="T21" fmla="*/ 128 h 141"/>
                      <a:gd name="T22" fmla="*/ 183 w 184"/>
                      <a:gd name="T23" fmla="*/ 140 h 141"/>
                      <a:gd name="T24" fmla="*/ 87 w 184"/>
                      <a:gd name="T25" fmla="*/ 98 h 141"/>
                      <a:gd name="T26" fmla="*/ 78 w 184"/>
                      <a:gd name="T27" fmla="*/ 103 h 141"/>
                      <a:gd name="T28" fmla="*/ 61 w 184"/>
                      <a:gd name="T29" fmla="*/ 95 h 141"/>
                      <a:gd name="T30" fmla="*/ 54 w 184"/>
                      <a:gd name="T31" fmla="*/ 79 h 141"/>
                      <a:gd name="T32" fmla="*/ 0 w 184"/>
                      <a:gd name="T33" fmla="*/ 20 h 141"/>
                      <a:gd name="T34" fmla="*/ 3 w 184"/>
                      <a:gd name="T35" fmla="*/ 0 h 1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84" h="141">
                        <a:moveTo>
                          <a:pt x="3" y="0"/>
                        </a:moveTo>
                        <a:lnTo>
                          <a:pt x="24" y="22"/>
                        </a:lnTo>
                        <a:lnTo>
                          <a:pt x="44" y="45"/>
                        </a:lnTo>
                        <a:lnTo>
                          <a:pt x="70" y="70"/>
                        </a:lnTo>
                        <a:lnTo>
                          <a:pt x="84" y="74"/>
                        </a:lnTo>
                        <a:lnTo>
                          <a:pt x="93" y="73"/>
                        </a:lnTo>
                        <a:lnTo>
                          <a:pt x="103" y="81"/>
                        </a:lnTo>
                        <a:lnTo>
                          <a:pt x="115" y="94"/>
                        </a:lnTo>
                        <a:lnTo>
                          <a:pt x="137" y="105"/>
                        </a:lnTo>
                        <a:lnTo>
                          <a:pt x="163" y="116"/>
                        </a:lnTo>
                        <a:lnTo>
                          <a:pt x="179" y="128"/>
                        </a:lnTo>
                        <a:lnTo>
                          <a:pt x="183" y="140"/>
                        </a:lnTo>
                        <a:lnTo>
                          <a:pt x="87" y="98"/>
                        </a:lnTo>
                        <a:lnTo>
                          <a:pt x="78" y="103"/>
                        </a:lnTo>
                        <a:lnTo>
                          <a:pt x="61" y="95"/>
                        </a:lnTo>
                        <a:lnTo>
                          <a:pt x="54" y="79"/>
                        </a:lnTo>
                        <a:lnTo>
                          <a:pt x="0" y="20"/>
                        </a:lnTo>
                        <a:lnTo>
                          <a:pt x="3" y="0"/>
                        </a:lnTo>
                      </a:path>
                    </a:pathLst>
                  </a:custGeom>
                  <a:solidFill>
                    <a:srgbClr val="FF8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73" name="Freeform 70"/>
                  <xdr:cNvSpPr>
                    <a:spLocks/>
                  </xdr:cNvSpPr>
                </xdr:nvSpPr>
                <xdr:spPr bwMode="auto">
                  <a:xfrm>
                    <a:off x="2966" y="1865"/>
                    <a:ext cx="149" cy="92"/>
                  </a:xfrm>
                  <a:custGeom>
                    <a:avLst/>
                    <a:gdLst>
                      <a:gd name="T0" fmla="*/ 12 w 149"/>
                      <a:gd name="T1" fmla="*/ 0 h 92"/>
                      <a:gd name="T2" fmla="*/ 20 w 149"/>
                      <a:gd name="T3" fmla="*/ 8 h 92"/>
                      <a:gd name="T4" fmla="*/ 28 w 149"/>
                      <a:gd name="T5" fmla="*/ 17 h 92"/>
                      <a:gd name="T6" fmla="*/ 41 w 149"/>
                      <a:gd name="T7" fmla="*/ 27 h 92"/>
                      <a:gd name="T8" fmla="*/ 53 w 149"/>
                      <a:gd name="T9" fmla="*/ 34 h 92"/>
                      <a:gd name="T10" fmla="*/ 64 w 149"/>
                      <a:gd name="T11" fmla="*/ 38 h 92"/>
                      <a:gd name="T12" fmla="*/ 79 w 149"/>
                      <a:gd name="T13" fmla="*/ 45 h 92"/>
                      <a:gd name="T14" fmla="*/ 93 w 149"/>
                      <a:gd name="T15" fmla="*/ 49 h 92"/>
                      <a:gd name="T16" fmla="*/ 108 w 149"/>
                      <a:gd name="T17" fmla="*/ 52 h 92"/>
                      <a:gd name="T18" fmla="*/ 113 w 149"/>
                      <a:gd name="T19" fmla="*/ 56 h 92"/>
                      <a:gd name="T20" fmla="*/ 119 w 149"/>
                      <a:gd name="T21" fmla="*/ 64 h 92"/>
                      <a:gd name="T22" fmla="*/ 125 w 149"/>
                      <a:gd name="T23" fmla="*/ 70 h 92"/>
                      <a:gd name="T24" fmla="*/ 133 w 149"/>
                      <a:gd name="T25" fmla="*/ 73 h 92"/>
                      <a:gd name="T26" fmla="*/ 140 w 149"/>
                      <a:gd name="T27" fmla="*/ 79 h 92"/>
                      <a:gd name="T28" fmla="*/ 146 w 149"/>
                      <a:gd name="T29" fmla="*/ 83 h 92"/>
                      <a:gd name="T30" fmla="*/ 148 w 149"/>
                      <a:gd name="T31" fmla="*/ 91 h 92"/>
                      <a:gd name="T32" fmla="*/ 0 w 149"/>
                      <a:gd name="T33" fmla="*/ 20 h 92"/>
                      <a:gd name="T34" fmla="*/ 12 w 149"/>
                      <a:gd name="T35" fmla="*/ 0 h 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49" h="92">
                        <a:moveTo>
                          <a:pt x="12" y="0"/>
                        </a:moveTo>
                        <a:lnTo>
                          <a:pt x="20" y="8"/>
                        </a:lnTo>
                        <a:lnTo>
                          <a:pt x="28" y="17"/>
                        </a:lnTo>
                        <a:lnTo>
                          <a:pt x="41" y="27"/>
                        </a:lnTo>
                        <a:lnTo>
                          <a:pt x="53" y="34"/>
                        </a:lnTo>
                        <a:lnTo>
                          <a:pt x="64" y="38"/>
                        </a:lnTo>
                        <a:lnTo>
                          <a:pt x="79" y="45"/>
                        </a:lnTo>
                        <a:lnTo>
                          <a:pt x="93" y="49"/>
                        </a:lnTo>
                        <a:lnTo>
                          <a:pt x="108" y="52"/>
                        </a:lnTo>
                        <a:lnTo>
                          <a:pt x="113" y="56"/>
                        </a:lnTo>
                        <a:lnTo>
                          <a:pt x="119" y="64"/>
                        </a:lnTo>
                        <a:lnTo>
                          <a:pt x="125" y="70"/>
                        </a:lnTo>
                        <a:lnTo>
                          <a:pt x="133" y="73"/>
                        </a:lnTo>
                        <a:lnTo>
                          <a:pt x="140" y="79"/>
                        </a:lnTo>
                        <a:lnTo>
                          <a:pt x="146" y="83"/>
                        </a:lnTo>
                        <a:lnTo>
                          <a:pt x="148" y="91"/>
                        </a:lnTo>
                        <a:lnTo>
                          <a:pt x="0" y="20"/>
                        </a:lnTo>
                        <a:lnTo>
                          <a:pt x="12" y="0"/>
                        </a:lnTo>
                      </a:path>
                    </a:pathLst>
                  </a:custGeom>
                  <a:solidFill>
                    <a:srgbClr val="FF8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grpSp>
            <xdr:sp macro="" textlink="">
              <xdr:nvSpPr>
                <xdr:cNvPr id="33" name="Freeform 71"/>
                <xdr:cNvSpPr>
                  <a:spLocks/>
                </xdr:cNvSpPr>
              </xdr:nvSpPr>
              <xdr:spPr bwMode="auto">
                <a:xfrm>
                  <a:off x="3154" y="1796"/>
                  <a:ext cx="198" cy="194"/>
                </a:xfrm>
                <a:custGeom>
                  <a:avLst/>
                  <a:gdLst>
                    <a:gd name="T0" fmla="*/ 56 w 198"/>
                    <a:gd name="T1" fmla="*/ 0 h 194"/>
                    <a:gd name="T2" fmla="*/ 47 w 198"/>
                    <a:gd name="T3" fmla="*/ 41 h 194"/>
                    <a:gd name="T4" fmla="*/ 28 w 198"/>
                    <a:gd name="T5" fmla="*/ 74 h 194"/>
                    <a:gd name="T6" fmla="*/ 26 w 198"/>
                    <a:gd name="T7" fmla="*/ 78 h 194"/>
                    <a:gd name="T8" fmla="*/ 16 w 198"/>
                    <a:gd name="T9" fmla="*/ 96 h 194"/>
                    <a:gd name="T10" fmla="*/ 0 w 198"/>
                    <a:gd name="T11" fmla="*/ 170 h 194"/>
                    <a:gd name="T12" fmla="*/ 87 w 198"/>
                    <a:gd name="T13" fmla="*/ 193 h 194"/>
                    <a:gd name="T14" fmla="*/ 110 w 198"/>
                    <a:gd name="T15" fmla="*/ 179 h 194"/>
                    <a:gd name="T16" fmla="*/ 116 w 198"/>
                    <a:gd name="T17" fmla="*/ 158 h 194"/>
                    <a:gd name="T18" fmla="*/ 142 w 198"/>
                    <a:gd name="T19" fmla="*/ 171 h 194"/>
                    <a:gd name="T20" fmla="*/ 155 w 198"/>
                    <a:gd name="T21" fmla="*/ 165 h 194"/>
                    <a:gd name="T22" fmla="*/ 162 w 198"/>
                    <a:gd name="T23" fmla="*/ 156 h 194"/>
                    <a:gd name="T24" fmla="*/ 165 w 198"/>
                    <a:gd name="T25" fmla="*/ 149 h 194"/>
                    <a:gd name="T26" fmla="*/ 165 w 198"/>
                    <a:gd name="T27" fmla="*/ 142 h 194"/>
                    <a:gd name="T28" fmla="*/ 165 w 198"/>
                    <a:gd name="T29" fmla="*/ 130 h 194"/>
                    <a:gd name="T30" fmla="*/ 165 w 198"/>
                    <a:gd name="T31" fmla="*/ 123 h 194"/>
                    <a:gd name="T32" fmla="*/ 175 w 198"/>
                    <a:gd name="T33" fmla="*/ 122 h 194"/>
                    <a:gd name="T34" fmla="*/ 181 w 198"/>
                    <a:gd name="T35" fmla="*/ 120 h 194"/>
                    <a:gd name="T36" fmla="*/ 187 w 198"/>
                    <a:gd name="T37" fmla="*/ 115 h 194"/>
                    <a:gd name="T38" fmla="*/ 195 w 198"/>
                    <a:gd name="T39" fmla="*/ 109 h 194"/>
                    <a:gd name="T40" fmla="*/ 197 w 198"/>
                    <a:gd name="T41" fmla="*/ 99 h 194"/>
                    <a:gd name="T42" fmla="*/ 197 w 198"/>
                    <a:gd name="T43" fmla="*/ 89 h 194"/>
                    <a:gd name="T44" fmla="*/ 195 w 198"/>
                    <a:gd name="T45" fmla="*/ 79 h 194"/>
                    <a:gd name="T46" fmla="*/ 186 w 198"/>
                    <a:gd name="T47" fmla="*/ 65 h 194"/>
                    <a:gd name="T48" fmla="*/ 180 w 198"/>
                    <a:gd name="T49" fmla="*/ 61 h 194"/>
                    <a:gd name="T50" fmla="*/ 83 w 198"/>
                    <a:gd name="T51" fmla="*/ 1 h 194"/>
                    <a:gd name="T52" fmla="*/ 56 w 198"/>
                    <a:gd name="T53" fmla="*/ 0 h 1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98" h="194">
                      <a:moveTo>
                        <a:pt x="56" y="0"/>
                      </a:moveTo>
                      <a:lnTo>
                        <a:pt x="47" y="41"/>
                      </a:lnTo>
                      <a:lnTo>
                        <a:pt x="28" y="74"/>
                      </a:lnTo>
                      <a:lnTo>
                        <a:pt x="26" y="78"/>
                      </a:lnTo>
                      <a:lnTo>
                        <a:pt x="16" y="96"/>
                      </a:lnTo>
                      <a:lnTo>
                        <a:pt x="0" y="170"/>
                      </a:lnTo>
                      <a:lnTo>
                        <a:pt x="87" y="193"/>
                      </a:lnTo>
                      <a:lnTo>
                        <a:pt x="110" y="179"/>
                      </a:lnTo>
                      <a:lnTo>
                        <a:pt x="116" y="158"/>
                      </a:lnTo>
                      <a:lnTo>
                        <a:pt x="142" y="171"/>
                      </a:lnTo>
                      <a:lnTo>
                        <a:pt x="155" y="165"/>
                      </a:lnTo>
                      <a:lnTo>
                        <a:pt x="162" y="156"/>
                      </a:lnTo>
                      <a:lnTo>
                        <a:pt x="165" y="149"/>
                      </a:lnTo>
                      <a:lnTo>
                        <a:pt x="165" y="142"/>
                      </a:lnTo>
                      <a:lnTo>
                        <a:pt x="165" y="130"/>
                      </a:lnTo>
                      <a:lnTo>
                        <a:pt x="165" y="123"/>
                      </a:lnTo>
                      <a:lnTo>
                        <a:pt x="175" y="122"/>
                      </a:lnTo>
                      <a:lnTo>
                        <a:pt x="181" y="120"/>
                      </a:lnTo>
                      <a:lnTo>
                        <a:pt x="187" y="115"/>
                      </a:lnTo>
                      <a:lnTo>
                        <a:pt x="195" y="109"/>
                      </a:lnTo>
                      <a:lnTo>
                        <a:pt x="197" y="99"/>
                      </a:lnTo>
                      <a:lnTo>
                        <a:pt x="197" y="89"/>
                      </a:lnTo>
                      <a:lnTo>
                        <a:pt x="195" y="79"/>
                      </a:lnTo>
                      <a:lnTo>
                        <a:pt x="186" y="65"/>
                      </a:lnTo>
                      <a:lnTo>
                        <a:pt x="180" y="61"/>
                      </a:lnTo>
                      <a:lnTo>
                        <a:pt x="83" y="1"/>
                      </a:lnTo>
                      <a:lnTo>
                        <a:pt x="56" y="0"/>
                      </a:lnTo>
                    </a:path>
                  </a:pathLst>
                </a:custGeom>
                <a:solidFill>
                  <a:srgbClr val="FFA04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34" name="Freeform 72"/>
                <xdr:cNvSpPr>
                  <a:spLocks/>
                </xdr:cNvSpPr>
              </xdr:nvSpPr>
              <xdr:spPr bwMode="auto">
                <a:xfrm>
                  <a:off x="3006" y="1741"/>
                  <a:ext cx="140" cy="113"/>
                </a:xfrm>
                <a:custGeom>
                  <a:avLst/>
                  <a:gdLst>
                    <a:gd name="T0" fmla="*/ 136 w 140"/>
                    <a:gd name="T1" fmla="*/ 23 h 113"/>
                    <a:gd name="T2" fmla="*/ 122 w 140"/>
                    <a:gd name="T3" fmla="*/ 14 h 113"/>
                    <a:gd name="T4" fmla="*/ 103 w 140"/>
                    <a:gd name="T5" fmla="*/ 2 h 113"/>
                    <a:gd name="T6" fmla="*/ 92 w 140"/>
                    <a:gd name="T7" fmla="*/ 0 h 113"/>
                    <a:gd name="T8" fmla="*/ 84 w 140"/>
                    <a:gd name="T9" fmla="*/ 0 h 113"/>
                    <a:gd name="T10" fmla="*/ 75 w 140"/>
                    <a:gd name="T11" fmla="*/ 2 h 113"/>
                    <a:gd name="T12" fmla="*/ 65 w 140"/>
                    <a:gd name="T13" fmla="*/ 7 h 113"/>
                    <a:gd name="T14" fmla="*/ 49 w 140"/>
                    <a:gd name="T15" fmla="*/ 15 h 113"/>
                    <a:gd name="T16" fmla="*/ 37 w 140"/>
                    <a:gd name="T17" fmla="*/ 20 h 113"/>
                    <a:gd name="T18" fmla="*/ 26 w 140"/>
                    <a:gd name="T19" fmla="*/ 25 h 113"/>
                    <a:gd name="T20" fmla="*/ 16 w 140"/>
                    <a:gd name="T21" fmla="*/ 29 h 113"/>
                    <a:gd name="T22" fmla="*/ 6 w 140"/>
                    <a:gd name="T23" fmla="*/ 35 h 113"/>
                    <a:gd name="T24" fmla="*/ 1 w 140"/>
                    <a:gd name="T25" fmla="*/ 49 h 113"/>
                    <a:gd name="T26" fmla="*/ 0 w 140"/>
                    <a:gd name="T27" fmla="*/ 60 h 113"/>
                    <a:gd name="T28" fmla="*/ 10 w 140"/>
                    <a:gd name="T29" fmla="*/ 70 h 113"/>
                    <a:gd name="T30" fmla="*/ 19 w 140"/>
                    <a:gd name="T31" fmla="*/ 80 h 113"/>
                    <a:gd name="T32" fmla="*/ 31 w 140"/>
                    <a:gd name="T33" fmla="*/ 89 h 113"/>
                    <a:gd name="T34" fmla="*/ 44 w 140"/>
                    <a:gd name="T35" fmla="*/ 98 h 113"/>
                    <a:gd name="T36" fmla="*/ 60 w 140"/>
                    <a:gd name="T37" fmla="*/ 106 h 113"/>
                    <a:gd name="T38" fmla="*/ 85 w 140"/>
                    <a:gd name="T39" fmla="*/ 112 h 113"/>
                    <a:gd name="T40" fmla="*/ 100 w 140"/>
                    <a:gd name="T41" fmla="*/ 112 h 113"/>
                    <a:gd name="T42" fmla="*/ 111 w 140"/>
                    <a:gd name="T43" fmla="*/ 111 h 113"/>
                    <a:gd name="T44" fmla="*/ 113 w 140"/>
                    <a:gd name="T45" fmla="*/ 106 h 113"/>
                    <a:gd name="T46" fmla="*/ 112 w 140"/>
                    <a:gd name="T47" fmla="*/ 102 h 113"/>
                    <a:gd name="T48" fmla="*/ 101 w 140"/>
                    <a:gd name="T49" fmla="*/ 102 h 113"/>
                    <a:gd name="T50" fmla="*/ 83 w 140"/>
                    <a:gd name="T51" fmla="*/ 102 h 113"/>
                    <a:gd name="T52" fmla="*/ 67 w 140"/>
                    <a:gd name="T53" fmla="*/ 96 h 113"/>
                    <a:gd name="T54" fmla="*/ 47 w 140"/>
                    <a:gd name="T55" fmla="*/ 92 h 113"/>
                    <a:gd name="T56" fmla="*/ 34 w 140"/>
                    <a:gd name="T57" fmla="*/ 82 h 113"/>
                    <a:gd name="T58" fmla="*/ 29 w 140"/>
                    <a:gd name="T59" fmla="*/ 78 h 113"/>
                    <a:gd name="T60" fmla="*/ 30 w 140"/>
                    <a:gd name="T61" fmla="*/ 75 h 113"/>
                    <a:gd name="T62" fmla="*/ 37 w 140"/>
                    <a:gd name="T63" fmla="*/ 72 h 113"/>
                    <a:gd name="T64" fmla="*/ 48 w 140"/>
                    <a:gd name="T65" fmla="*/ 72 h 113"/>
                    <a:gd name="T66" fmla="*/ 63 w 140"/>
                    <a:gd name="T67" fmla="*/ 75 h 113"/>
                    <a:gd name="T68" fmla="*/ 84 w 140"/>
                    <a:gd name="T69" fmla="*/ 80 h 113"/>
                    <a:gd name="T70" fmla="*/ 101 w 140"/>
                    <a:gd name="T71" fmla="*/ 81 h 113"/>
                    <a:gd name="T72" fmla="*/ 110 w 140"/>
                    <a:gd name="T73" fmla="*/ 80 h 113"/>
                    <a:gd name="T74" fmla="*/ 118 w 140"/>
                    <a:gd name="T75" fmla="*/ 76 h 113"/>
                    <a:gd name="T76" fmla="*/ 123 w 140"/>
                    <a:gd name="T77" fmla="*/ 69 h 113"/>
                    <a:gd name="T78" fmla="*/ 128 w 140"/>
                    <a:gd name="T79" fmla="*/ 61 h 113"/>
                    <a:gd name="T80" fmla="*/ 127 w 140"/>
                    <a:gd name="T81" fmla="*/ 49 h 113"/>
                    <a:gd name="T82" fmla="*/ 134 w 140"/>
                    <a:gd name="T83" fmla="*/ 40 h 113"/>
                    <a:gd name="T84" fmla="*/ 139 w 140"/>
                    <a:gd name="T85" fmla="*/ 31 h 113"/>
                    <a:gd name="T86" fmla="*/ 136 w 140"/>
                    <a:gd name="T87" fmla="*/ 23 h 1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40" h="113">
                      <a:moveTo>
                        <a:pt x="136" y="23"/>
                      </a:moveTo>
                      <a:lnTo>
                        <a:pt x="122" y="14"/>
                      </a:lnTo>
                      <a:lnTo>
                        <a:pt x="103" y="2"/>
                      </a:lnTo>
                      <a:lnTo>
                        <a:pt x="92" y="0"/>
                      </a:lnTo>
                      <a:lnTo>
                        <a:pt x="84" y="0"/>
                      </a:lnTo>
                      <a:lnTo>
                        <a:pt x="75" y="2"/>
                      </a:lnTo>
                      <a:lnTo>
                        <a:pt x="65" y="7"/>
                      </a:lnTo>
                      <a:lnTo>
                        <a:pt x="49" y="15"/>
                      </a:lnTo>
                      <a:lnTo>
                        <a:pt x="37" y="20"/>
                      </a:lnTo>
                      <a:lnTo>
                        <a:pt x="26" y="25"/>
                      </a:lnTo>
                      <a:lnTo>
                        <a:pt x="16" y="29"/>
                      </a:lnTo>
                      <a:lnTo>
                        <a:pt x="6" y="35"/>
                      </a:lnTo>
                      <a:lnTo>
                        <a:pt x="1" y="49"/>
                      </a:lnTo>
                      <a:lnTo>
                        <a:pt x="0" y="60"/>
                      </a:lnTo>
                      <a:lnTo>
                        <a:pt x="10" y="70"/>
                      </a:lnTo>
                      <a:lnTo>
                        <a:pt x="19" y="80"/>
                      </a:lnTo>
                      <a:lnTo>
                        <a:pt x="31" y="89"/>
                      </a:lnTo>
                      <a:lnTo>
                        <a:pt x="44" y="98"/>
                      </a:lnTo>
                      <a:lnTo>
                        <a:pt x="60" y="106"/>
                      </a:lnTo>
                      <a:lnTo>
                        <a:pt x="85" y="112"/>
                      </a:lnTo>
                      <a:lnTo>
                        <a:pt x="100" y="112"/>
                      </a:lnTo>
                      <a:lnTo>
                        <a:pt x="111" y="111"/>
                      </a:lnTo>
                      <a:lnTo>
                        <a:pt x="113" y="106"/>
                      </a:lnTo>
                      <a:lnTo>
                        <a:pt x="112" y="102"/>
                      </a:lnTo>
                      <a:lnTo>
                        <a:pt x="101" y="102"/>
                      </a:lnTo>
                      <a:lnTo>
                        <a:pt x="83" y="102"/>
                      </a:lnTo>
                      <a:lnTo>
                        <a:pt x="67" y="96"/>
                      </a:lnTo>
                      <a:lnTo>
                        <a:pt x="47" y="92"/>
                      </a:lnTo>
                      <a:lnTo>
                        <a:pt x="34" y="82"/>
                      </a:lnTo>
                      <a:lnTo>
                        <a:pt x="29" y="78"/>
                      </a:lnTo>
                      <a:lnTo>
                        <a:pt x="30" y="75"/>
                      </a:lnTo>
                      <a:lnTo>
                        <a:pt x="37" y="72"/>
                      </a:lnTo>
                      <a:lnTo>
                        <a:pt x="48" y="72"/>
                      </a:lnTo>
                      <a:lnTo>
                        <a:pt x="63" y="75"/>
                      </a:lnTo>
                      <a:lnTo>
                        <a:pt x="84" y="80"/>
                      </a:lnTo>
                      <a:lnTo>
                        <a:pt x="101" y="81"/>
                      </a:lnTo>
                      <a:lnTo>
                        <a:pt x="110" y="80"/>
                      </a:lnTo>
                      <a:lnTo>
                        <a:pt x="118" y="76"/>
                      </a:lnTo>
                      <a:lnTo>
                        <a:pt x="123" y="69"/>
                      </a:lnTo>
                      <a:lnTo>
                        <a:pt x="128" y="61"/>
                      </a:lnTo>
                      <a:lnTo>
                        <a:pt x="127" y="49"/>
                      </a:lnTo>
                      <a:lnTo>
                        <a:pt x="134" y="40"/>
                      </a:lnTo>
                      <a:lnTo>
                        <a:pt x="139" y="31"/>
                      </a:lnTo>
                      <a:lnTo>
                        <a:pt x="136" y="23"/>
                      </a:lnTo>
                    </a:path>
                  </a:pathLst>
                </a:custGeom>
                <a:solidFill>
                  <a:srgbClr val="FFA04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35" name="Freeform 73"/>
                <xdr:cNvSpPr>
                  <a:spLocks/>
                </xdr:cNvSpPr>
              </xdr:nvSpPr>
              <xdr:spPr bwMode="auto">
                <a:xfrm>
                  <a:off x="3153" y="1691"/>
                  <a:ext cx="86" cy="45"/>
                </a:xfrm>
                <a:custGeom>
                  <a:avLst/>
                  <a:gdLst>
                    <a:gd name="T0" fmla="*/ 84 w 86"/>
                    <a:gd name="T1" fmla="*/ 0 h 45"/>
                    <a:gd name="T2" fmla="*/ 71 w 86"/>
                    <a:gd name="T3" fmla="*/ 3 h 45"/>
                    <a:gd name="T4" fmla="*/ 63 w 86"/>
                    <a:gd name="T5" fmla="*/ 3 h 45"/>
                    <a:gd name="T6" fmla="*/ 54 w 86"/>
                    <a:gd name="T7" fmla="*/ 3 h 45"/>
                    <a:gd name="T8" fmla="*/ 52 w 86"/>
                    <a:gd name="T9" fmla="*/ 1 h 45"/>
                    <a:gd name="T10" fmla="*/ 48 w 86"/>
                    <a:gd name="T11" fmla="*/ 1 h 45"/>
                    <a:gd name="T12" fmla="*/ 43 w 86"/>
                    <a:gd name="T13" fmla="*/ 3 h 45"/>
                    <a:gd name="T14" fmla="*/ 40 w 86"/>
                    <a:gd name="T15" fmla="*/ 3 h 45"/>
                    <a:gd name="T16" fmla="*/ 37 w 86"/>
                    <a:gd name="T17" fmla="*/ 3 h 45"/>
                    <a:gd name="T18" fmla="*/ 33 w 86"/>
                    <a:gd name="T19" fmla="*/ 1 h 45"/>
                    <a:gd name="T20" fmla="*/ 29 w 86"/>
                    <a:gd name="T21" fmla="*/ 1 h 45"/>
                    <a:gd name="T22" fmla="*/ 27 w 86"/>
                    <a:gd name="T23" fmla="*/ 2 h 45"/>
                    <a:gd name="T24" fmla="*/ 25 w 86"/>
                    <a:gd name="T25" fmla="*/ 4 h 45"/>
                    <a:gd name="T26" fmla="*/ 23 w 86"/>
                    <a:gd name="T27" fmla="*/ 7 h 45"/>
                    <a:gd name="T28" fmla="*/ 18 w 86"/>
                    <a:gd name="T29" fmla="*/ 7 h 45"/>
                    <a:gd name="T30" fmla="*/ 14 w 86"/>
                    <a:gd name="T31" fmla="*/ 7 h 45"/>
                    <a:gd name="T32" fmla="*/ 9 w 86"/>
                    <a:gd name="T33" fmla="*/ 8 h 45"/>
                    <a:gd name="T34" fmla="*/ 6 w 86"/>
                    <a:gd name="T35" fmla="*/ 10 h 45"/>
                    <a:gd name="T36" fmla="*/ 2 w 86"/>
                    <a:gd name="T37" fmla="*/ 15 h 45"/>
                    <a:gd name="T38" fmla="*/ 0 w 86"/>
                    <a:gd name="T39" fmla="*/ 20 h 45"/>
                    <a:gd name="T40" fmla="*/ 1 w 86"/>
                    <a:gd name="T41" fmla="*/ 24 h 45"/>
                    <a:gd name="T42" fmla="*/ 5 w 86"/>
                    <a:gd name="T43" fmla="*/ 27 h 45"/>
                    <a:gd name="T44" fmla="*/ 12 w 86"/>
                    <a:gd name="T45" fmla="*/ 28 h 45"/>
                    <a:gd name="T46" fmla="*/ 16 w 86"/>
                    <a:gd name="T47" fmla="*/ 29 h 45"/>
                    <a:gd name="T48" fmla="*/ 18 w 86"/>
                    <a:gd name="T49" fmla="*/ 33 h 45"/>
                    <a:gd name="T50" fmla="*/ 16 w 86"/>
                    <a:gd name="T51" fmla="*/ 35 h 45"/>
                    <a:gd name="T52" fmla="*/ 15 w 86"/>
                    <a:gd name="T53" fmla="*/ 36 h 45"/>
                    <a:gd name="T54" fmla="*/ 15 w 86"/>
                    <a:gd name="T55" fmla="*/ 38 h 45"/>
                    <a:gd name="T56" fmla="*/ 16 w 86"/>
                    <a:gd name="T57" fmla="*/ 40 h 45"/>
                    <a:gd name="T58" fmla="*/ 19 w 86"/>
                    <a:gd name="T59" fmla="*/ 44 h 45"/>
                    <a:gd name="T60" fmla="*/ 29 w 86"/>
                    <a:gd name="T61" fmla="*/ 44 h 45"/>
                    <a:gd name="T62" fmla="*/ 57 w 86"/>
                    <a:gd name="T63" fmla="*/ 16 h 45"/>
                    <a:gd name="T64" fmla="*/ 83 w 86"/>
                    <a:gd name="T65" fmla="*/ 12 h 45"/>
                    <a:gd name="T66" fmla="*/ 85 w 86"/>
                    <a:gd name="T67" fmla="*/ 10 h 45"/>
                    <a:gd name="T68" fmla="*/ 85 w 86"/>
                    <a:gd name="T69" fmla="*/ 3 h 45"/>
                    <a:gd name="T70" fmla="*/ 84 w 86"/>
                    <a:gd name="T71"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86" h="45">
                      <a:moveTo>
                        <a:pt x="84" y="0"/>
                      </a:moveTo>
                      <a:lnTo>
                        <a:pt x="71" y="3"/>
                      </a:lnTo>
                      <a:lnTo>
                        <a:pt x="63" y="3"/>
                      </a:lnTo>
                      <a:lnTo>
                        <a:pt x="54" y="3"/>
                      </a:lnTo>
                      <a:lnTo>
                        <a:pt x="52" y="1"/>
                      </a:lnTo>
                      <a:lnTo>
                        <a:pt x="48" y="1"/>
                      </a:lnTo>
                      <a:lnTo>
                        <a:pt x="43" y="3"/>
                      </a:lnTo>
                      <a:lnTo>
                        <a:pt x="40" y="3"/>
                      </a:lnTo>
                      <a:lnTo>
                        <a:pt x="37" y="3"/>
                      </a:lnTo>
                      <a:lnTo>
                        <a:pt x="33" y="1"/>
                      </a:lnTo>
                      <a:lnTo>
                        <a:pt x="29" y="1"/>
                      </a:lnTo>
                      <a:lnTo>
                        <a:pt x="27" y="2"/>
                      </a:lnTo>
                      <a:lnTo>
                        <a:pt x="25" y="4"/>
                      </a:lnTo>
                      <a:lnTo>
                        <a:pt x="23" y="7"/>
                      </a:lnTo>
                      <a:lnTo>
                        <a:pt x="18" y="7"/>
                      </a:lnTo>
                      <a:lnTo>
                        <a:pt x="14" y="7"/>
                      </a:lnTo>
                      <a:lnTo>
                        <a:pt x="9" y="8"/>
                      </a:lnTo>
                      <a:lnTo>
                        <a:pt x="6" y="10"/>
                      </a:lnTo>
                      <a:lnTo>
                        <a:pt x="2" y="15"/>
                      </a:lnTo>
                      <a:lnTo>
                        <a:pt x="0" y="20"/>
                      </a:lnTo>
                      <a:lnTo>
                        <a:pt x="1" y="24"/>
                      </a:lnTo>
                      <a:lnTo>
                        <a:pt x="5" y="27"/>
                      </a:lnTo>
                      <a:lnTo>
                        <a:pt x="12" y="28"/>
                      </a:lnTo>
                      <a:lnTo>
                        <a:pt x="16" y="29"/>
                      </a:lnTo>
                      <a:lnTo>
                        <a:pt x="18" y="33"/>
                      </a:lnTo>
                      <a:lnTo>
                        <a:pt x="16" y="35"/>
                      </a:lnTo>
                      <a:lnTo>
                        <a:pt x="15" y="36"/>
                      </a:lnTo>
                      <a:lnTo>
                        <a:pt x="15" y="38"/>
                      </a:lnTo>
                      <a:lnTo>
                        <a:pt x="16" y="40"/>
                      </a:lnTo>
                      <a:lnTo>
                        <a:pt x="19" y="44"/>
                      </a:lnTo>
                      <a:lnTo>
                        <a:pt x="29" y="44"/>
                      </a:lnTo>
                      <a:lnTo>
                        <a:pt x="57" y="16"/>
                      </a:lnTo>
                      <a:lnTo>
                        <a:pt x="83" y="12"/>
                      </a:lnTo>
                      <a:lnTo>
                        <a:pt x="85" y="10"/>
                      </a:lnTo>
                      <a:lnTo>
                        <a:pt x="85" y="3"/>
                      </a:lnTo>
                      <a:lnTo>
                        <a:pt x="84" y="0"/>
                      </a:lnTo>
                    </a:path>
                  </a:pathLst>
                </a:custGeom>
                <a:solidFill>
                  <a:srgbClr val="BF3F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36" name="Freeform 74"/>
                <xdr:cNvSpPr>
                  <a:spLocks/>
                </xdr:cNvSpPr>
              </xdr:nvSpPr>
              <xdr:spPr bwMode="auto">
                <a:xfrm>
                  <a:off x="3003" y="1653"/>
                  <a:ext cx="236" cy="106"/>
                </a:xfrm>
                <a:custGeom>
                  <a:avLst/>
                  <a:gdLst>
                    <a:gd name="T0" fmla="*/ 235 w 236"/>
                    <a:gd name="T1" fmla="*/ 20 h 106"/>
                    <a:gd name="T2" fmla="*/ 228 w 236"/>
                    <a:gd name="T3" fmla="*/ 9 h 106"/>
                    <a:gd name="T4" fmla="*/ 220 w 236"/>
                    <a:gd name="T5" fmla="*/ 2 h 106"/>
                    <a:gd name="T6" fmla="*/ 195 w 236"/>
                    <a:gd name="T7" fmla="*/ 0 h 106"/>
                    <a:gd name="T8" fmla="*/ 160 w 236"/>
                    <a:gd name="T9" fmla="*/ 1 h 106"/>
                    <a:gd name="T10" fmla="*/ 147 w 236"/>
                    <a:gd name="T11" fmla="*/ 5 h 106"/>
                    <a:gd name="T12" fmla="*/ 142 w 236"/>
                    <a:gd name="T13" fmla="*/ 12 h 106"/>
                    <a:gd name="T14" fmla="*/ 142 w 236"/>
                    <a:gd name="T15" fmla="*/ 24 h 106"/>
                    <a:gd name="T16" fmla="*/ 106 w 236"/>
                    <a:gd name="T17" fmla="*/ 42 h 106"/>
                    <a:gd name="T18" fmla="*/ 75 w 236"/>
                    <a:gd name="T19" fmla="*/ 56 h 106"/>
                    <a:gd name="T20" fmla="*/ 72 w 236"/>
                    <a:gd name="T21" fmla="*/ 61 h 106"/>
                    <a:gd name="T22" fmla="*/ 50 w 236"/>
                    <a:gd name="T23" fmla="*/ 70 h 106"/>
                    <a:gd name="T24" fmla="*/ 26 w 236"/>
                    <a:gd name="T25" fmla="*/ 80 h 106"/>
                    <a:gd name="T26" fmla="*/ 17 w 236"/>
                    <a:gd name="T27" fmla="*/ 86 h 106"/>
                    <a:gd name="T28" fmla="*/ 11 w 236"/>
                    <a:gd name="T29" fmla="*/ 87 h 106"/>
                    <a:gd name="T30" fmla="*/ 0 w 236"/>
                    <a:gd name="T31" fmla="*/ 105 h 106"/>
                    <a:gd name="T32" fmla="*/ 41 w 236"/>
                    <a:gd name="T33" fmla="*/ 91 h 106"/>
                    <a:gd name="T34" fmla="*/ 77 w 236"/>
                    <a:gd name="T35" fmla="*/ 77 h 106"/>
                    <a:gd name="T36" fmla="*/ 87 w 236"/>
                    <a:gd name="T37" fmla="*/ 77 h 106"/>
                    <a:gd name="T38" fmla="*/ 97 w 236"/>
                    <a:gd name="T39" fmla="*/ 82 h 106"/>
                    <a:gd name="T40" fmla="*/ 131 w 236"/>
                    <a:gd name="T41" fmla="*/ 98 h 106"/>
                    <a:gd name="T42" fmla="*/ 143 w 236"/>
                    <a:gd name="T43" fmla="*/ 105 h 106"/>
                    <a:gd name="T44" fmla="*/ 151 w 236"/>
                    <a:gd name="T45" fmla="*/ 98 h 106"/>
                    <a:gd name="T46" fmla="*/ 128 w 236"/>
                    <a:gd name="T47" fmla="*/ 87 h 106"/>
                    <a:gd name="T48" fmla="*/ 98 w 236"/>
                    <a:gd name="T49" fmla="*/ 71 h 106"/>
                    <a:gd name="T50" fmla="*/ 98 w 236"/>
                    <a:gd name="T51" fmla="*/ 65 h 106"/>
                    <a:gd name="T52" fmla="*/ 107 w 236"/>
                    <a:gd name="T53" fmla="*/ 63 h 106"/>
                    <a:gd name="T54" fmla="*/ 120 w 236"/>
                    <a:gd name="T55" fmla="*/ 58 h 106"/>
                    <a:gd name="T56" fmla="*/ 138 w 236"/>
                    <a:gd name="T57" fmla="*/ 46 h 106"/>
                    <a:gd name="T58" fmla="*/ 151 w 236"/>
                    <a:gd name="T59" fmla="*/ 35 h 106"/>
                    <a:gd name="T60" fmla="*/ 161 w 236"/>
                    <a:gd name="T61" fmla="*/ 38 h 106"/>
                    <a:gd name="T62" fmla="*/ 173 w 236"/>
                    <a:gd name="T63" fmla="*/ 38 h 106"/>
                    <a:gd name="T64" fmla="*/ 182 w 236"/>
                    <a:gd name="T65" fmla="*/ 33 h 106"/>
                    <a:gd name="T66" fmla="*/ 192 w 236"/>
                    <a:gd name="T67" fmla="*/ 33 h 106"/>
                    <a:gd name="T68" fmla="*/ 199 w 236"/>
                    <a:gd name="T69" fmla="*/ 32 h 106"/>
                    <a:gd name="T70" fmla="*/ 209 w 236"/>
                    <a:gd name="T71" fmla="*/ 29 h 106"/>
                    <a:gd name="T72" fmla="*/ 215 w 236"/>
                    <a:gd name="T73" fmla="*/ 33 h 106"/>
                    <a:gd name="T74" fmla="*/ 224 w 236"/>
                    <a:gd name="T75" fmla="*/ 34 h 106"/>
                    <a:gd name="T76" fmla="*/ 235 w 236"/>
                    <a:gd name="T77" fmla="*/ 27 h 1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236" h="106">
                      <a:moveTo>
                        <a:pt x="235" y="27"/>
                      </a:moveTo>
                      <a:lnTo>
                        <a:pt x="235" y="20"/>
                      </a:lnTo>
                      <a:lnTo>
                        <a:pt x="233" y="15"/>
                      </a:lnTo>
                      <a:lnTo>
                        <a:pt x="228" y="9"/>
                      </a:lnTo>
                      <a:lnTo>
                        <a:pt x="225" y="6"/>
                      </a:lnTo>
                      <a:lnTo>
                        <a:pt x="220" y="2"/>
                      </a:lnTo>
                      <a:lnTo>
                        <a:pt x="215" y="0"/>
                      </a:lnTo>
                      <a:lnTo>
                        <a:pt x="195" y="0"/>
                      </a:lnTo>
                      <a:lnTo>
                        <a:pt x="168" y="1"/>
                      </a:lnTo>
                      <a:lnTo>
                        <a:pt x="160" y="1"/>
                      </a:lnTo>
                      <a:lnTo>
                        <a:pt x="151" y="3"/>
                      </a:lnTo>
                      <a:lnTo>
                        <a:pt x="147" y="5"/>
                      </a:lnTo>
                      <a:lnTo>
                        <a:pt x="145" y="8"/>
                      </a:lnTo>
                      <a:lnTo>
                        <a:pt x="142" y="12"/>
                      </a:lnTo>
                      <a:lnTo>
                        <a:pt x="143" y="18"/>
                      </a:lnTo>
                      <a:lnTo>
                        <a:pt x="142" y="24"/>
                      </a:lnTo>
                      <a:lnTo>
                        <a:pt x="136" y="28"/>
                      </a:lnTo>
                      <a:lnTo>
                        <a:pt x="106" y="42"/>
                      </a:lnTo>
                      <a:lnTo>
                        <a:pt x="82" y="52"/>
                      </a:lnTo>
                      <a:lnTo>
                        <a:pt x="75" y="56"/>
                      </a:lnTo>
                      <a:lnTo>
                        <a:pt x="72" y="60"/>
                      </a:lnTo>
                      <a:lnTo>
                        <a:pt x="72" y="61"/>
                      </a:lnTo>
                      <a:lnTo>
                        <a:pt x="69" y="63"/>
                      </a:lnTo>
                      <a:lnTo>
                        <a:pt x="50" y="70"/>
                      </a:lnTo>
                      <a:lnTo>
                        <a:pt x="30" y="78"/>
                      </a:lnTo>
                      <a:lnTo>
                        <a:pt x="26" y="80"/>
                      </a:lnTo>
                      <a:lnTo>
                        <a:pt x="20" y="85"/>
                      </a:lnTo>
                      <a:lnTo>
                        <a:pt x="17" y="86"/>
                      </a:lnTo>
                      <a:lnTo>
                        <a:pt x="15" y="86"/>
                      </a:lnTo>
                      <a:lnTo>
                        <a:pt x="11" y="87"/>
                      </a:lnTo>
                      <a:lnTo>
                        <a:pt x="5" y="89"/>
                      </a:lnTo>
                      <a:lnTo>
                        <a:pt x="0" y="105"/>
                      </a:lnTo>
                      <a:lnTo>
                        <a:pt x="19" y="98"/>
                      </a:lnTo>
                      <a:lnTo>
                        <a:pt x="41" y="91"/>
                      </a:lnTo>
                      <a:lnTo>
                        <a:pt x="62" y="83"/>
                      </a:lnTo>
                      <a:lnTo>
                        <a:pt x="77" y="77"/>
                      </a:lnTo>
                      <a:lnTo>
                        <a:pt x="82" y="77"/>
                      </a:lnTo>
                      <a:lnTo>
                        <a:pt x="87" y="77"/>
                      </a:lnTo>
                      <a:lnTo>
                        <a:pt x="90" y="79"/>
                      </a:lnTo>
                      <a:lnTo>
                        <a:pt x="97" y="82"/>
                      </a:lnTo>
                      <a:lnTo>
                        <a:pt x="113" y="89"/>
                      </a:lnTo>
                      <a:lnTo>
                        <a:pt x="131" y="98"/>
                      </a:lnTo>
                      <a:lnTo>
                        <a:pt x="139" y="103"/>
                      </a:lnTo>
                      <a:lnTo>
                        <a:pt x="143" y="105"/>
                      </a:lnTo>
                      <a:lnTo>
                        <a:pt x="148" y="105"/>
                      </a:lnTo>
                      <a:lnTo>
                        <a:pt x="151" y="98"/>
                      </a:lnTo>
                      <a:lnTo>
                        <a:pt x="142" y="92"/>
                      </a:lnTo>
                      <a:lnTo>
                        <a:pt x="128" y="87"/>
                      </a:lnTo>
                      <a:lnTo>
                        <a:pt x="114" y="79"/>
                      </a:lnTo>
                      <a:lnTo>
                        <a:pt x="98" y="71"/>
                      </a:lnTo>
                      <a:lnTo>
                        <a:pt x="97" y="67"/>
                      </a:lnTo>
                      <a:lnTo>
                        <a:pt x="98" y="65"/>
                      </a:lnTo>
                      <a:lnTo>
                        <a:pt x="100" y="63"/>
                      </a:lnTo>
                      <a:lnTo>
                        <a:pt x="107" y="63"/>
                      </a:lnTo>
                      <a:lnTo>
                        <a:pt x="112" y="62"/>
                      </a:lnTo>
                      <a:lnTo>
                        <a:pt x="120" y="58"/>
                      </a:lnTo>
                      <a:lnTo>
                        <a:pt x="126" y="53"/>
                      </a:lnTo>
                      <a:lnTo>
                        <a:pt x="138" y="46"/>
                      </a:lnTo>
                      <a:lnTo>
                        <a:pt x="147" y="37"/>
                      </a:lnTo>
                      <a:lnTo>
                        <a:pt x="151" y="35"/>
                      </a:lnTo>
                      <a:lnTo>
                        <a:pt x="156" y="35"/>
                      </a:lnTo>
                      <a:lnTo>
                        <a:pt x="161" y="38"/>
                      </a:lnTo>
                      <a:lnTo>
                        <a:pt x="167" y="39"/>
                      </a:lnTo>
                      <a:lnTo>
                        <a:pt x="173" y="38"/>
                      </a:lnTo>
                      <a:lnTo>
                        <a:pt x="176" y="35"/>
                      </a:lnTo>
                      <a:lnTo>
                        <a:pt x="182" y="33"/>
                      </a:lnTo>
                      <a:lnTo>
                        <a:pt x="187" y="33"/>
                      </a:lnTo>
                      <a:lnTo>
                        <a:pt x="192" y="33"/>
                      </a:lnTo>
                      <a:lnTo>
                        <a:pt x="195" y="33"/>
                      </a:lnTo>
                      <a:lnTo>
                        <a:pt x="199" y="32"/>
                      </a:lnTo>
                      <a:lnTo>
                        <a:pt x="202" y="29"/>
                      </a:lnTo>
                      <a:lnTo>
                        <a:pt x="209" y="29"/>
                      </a:lnTo>
                      <a:lnTo>
                        <a:pt x="212" y="30"/>
                      </a:lnTo>
                      <a:lnTo>
                        <a:pt x="215" y="33"/>
                      </a:lnTo>
                      <a:lnTo>
                        <a:pt x="218" y="34"/>
                      </a:lnTo>
                      <a:lnTo>
                        <a:pt x="224" y="34"/>
                      </a:lnTo>
                      <a:lnTo>
                        <a:pt x="233" y="33"/>
                      </a:lnTo>
                      <a:lnTo>
                        <a:pt x="235" y="27"/>
                      </a:lnTo>
                    </a:path>
                  </a:pathLst>
                </a:custGeom>
                <a:solidFill>
                  <a:srgbClr val="FFA04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37" name="Freeform 75"/>
                <xdr:cNvSpPr>
                  <a:spLocks/>
                </xdr:cNvSpPr>
              </xdr:nvSpPr>
              <xdr:spPr bwMode="auto">
                <a:xfrm>
                  <a:off x="3048" y="1778"/>
                  <a:ext cx="281" cy="130"/>
                </a:xfrm>
                <a:custGeom>
                  <a:avLst/>
                  <a:gdLst>
                    <a:gd name="T0" fmla="*/ 0 w 281"/>
                    <a:gd name="T1" fmla="*/ 69 h 130"/>
                    <a:gd name="T2" fmla="*/ 14 w 281"/>
                    <a:gd name="T3" fmla="*/ 79 h 130"/>
                    <a:gd name="T4" fmla="*/ 24 w 281"/>
                    <a:gd name="T5" fmla="*/ 84 h 130"/>
                    <a:gd name="T6" fmla="*/ 32 w 281"/>
                    <a:gd name="T7" fmla="*/ 87 h 130"/>
                    <a:gd name="T8" fmla="*/ 39 w 281"/>
                    <a:gd name="T9" fmla="*/ 89 h 130"/>
                    <a:gd name="T10" fmla="*/ 50 w 281"/>
                    <a:gd name="T11" fmla="*/ 90 h 130"/>
                    <a:gd name="T12" fmla="*/ 64 w 281"/>
                    <a:gd name="T13" fmla="*/ 93 h 130"/>
                    <a:gd name="T14" fmla="*/ 74 w 281"/>
                    <a:gd name="T15" fmla="*/ 94 h 130"/>
                    <a:gd name="T16" fmla="*/ 80 w 281"/>
                    <a:gd name="T17" fmla="*/ 95 h 130"/>
                    <a:gd name="T18" fmla="*/ 84 w 281"/>
                    <a:gd name="T19" fmla="*/ 97 h 130"/>
                    <a:gd name="T20" fmla="*/ 87 w 281"/>
                    <a:gd name="T21" fmla="*/ 102 h 130"/>
                    <a:gd name="T22" fmla="*/ 89 w 281"/>
                    <a:gd name="T23" fmla="*/ 112 h 130"/>
                    <a:gd name="T24" fmla="*/ 91 w 281"/>
                    <a:gd name="T25" fmla="*/ 116 h 130"/>
                    <a:gd name="T26" fmla="*/ 107 w 281"/>
                    <a:gd name="T27" fmla="*/ 123 h 130"/>
                    <a:gd name="T28" fmla="*/ 131 w 281"/>
                    <a:gd name="T29" fmla="*/ 129 h 130"/>
                    <a:gd name="T30" fmla="*/ 148 w 281"/>
                    <a:gd name="T31" fmla="*/ 116 h 130"/>
                    <a:gd name="T32" fmla="*/ 150 w 281"/>
                    <a:gd name="T33" fmla="*/ 109 h 130"/>
                    <a:gd name="T34" fmla="*/ 149 w 281"/>
                    <a:gd name="T35" fmla="*/ 93 h 130"/>
                    <a:gd name="T36" fmla="*/ 150 w 281"/>
                    <a:gd name="T37" fmla="*/ 83 h 130"/>
                    <a:gd name="T38" fmla="*/ 155 w 281"/>
                    <a:gd name="T39" fmla="*/ 73 h 130"/>
                    <a:gd name="T40" fmla="*/ 163 w 281"/>
                    <a:gd name="T41" fmla="*/ 61 h 130"/>
                    <a:gd name="T42" fmla="*/ 170 w 281"/>
                    <a:gd name="T43" fmla="*/ 42 h 130"/>
                    <a:gd name="T44" fmla="*/ 174 w 281"/>
                    <a:gd name="T45" fmla="*/ 33 h 130"/>
                    <a:gd name="T46" fmla="*/ 176 w 281"/>
                    <a:gd name="T47" fmla="*/ 28 h 130"/>
                    <a:gd name="T48" fmla="*/ 178 w 281"/>
                    <a:gd name="T49" fmla="*/ 27 h 130"/>
                    <a:gd name="T50" fmla="*/ 182 w 281"/>
                    <a:gd name="T51" fmla="*/ 27 h 130"/>
                    <a:gd name="T52" fmla="*/ 187 w 281"/>
                    <a:gd name="T53" fmla="*/ 28 h 130"/>
                    <a:gd name="T54" fmla="*/ 197 w 281"/>
                    <a:gd name="T55" fmla="*/ 32 h 130"/>
                    <a:gd name="T56" fmla="*/ 208 w 281"/>
                    <a:gd name="T57" fmla="*/ 38 h 130"/>
                    <a:gd name="T58" fmla="*/ 221 w 281"/>
                    <a:gd name="T59" fmla="*/ 47 h 130"/>
                    <a:gd name="T60" fmla="*/ 235 w 281"/>
                    <a:gd name="T61" fmla="*/ 61 h 130"/>
                    <a:gd name="T62" fmla="*/ 242 w 281"/>
                    <a:gd name="T63" fmla="*/ 64 h 130"/>
                    <a:gd name="T64" fmla="*/ 245 w 281"/>
                    <a:gd name="T65" fmla="*/ 68 h 130"/>
                    <a:gd name="T66" fmla="*/ 248 w 281"/>
                    <a:gd name="T67" fmla="*/ 70 h 130"/>
                    <a:gd name="T68" fmla="*/ 253 w 281"/>
                    <a:gd name="T69" fmla="*/ 73 h 130"/>
                    <a:gd name="T70" fmla="*/ 267 w 281"/>
                    <a:gd name="T71" fmla="*/ 86 h 130"/>
                    <a:gd name="T72" fmla="*/ 274 w 281"/>
                    <a:gd name="T73" fmla="*/ 90 h 130"/>
                    <a:gd name="T74" fmla="*/ 280 w 281"/>
                    <a:gd name="T75" fmla="*/ 93 h 130"/>
                    <a:gd name="T76" fmla="*/ 280 w 281"/>
                    <a:gd name="T77" fmla="*/ 87 h 130"/>
                    <a:gd name="T78" fmla="*/ 184 w 281"/>
                    <a:gd name="T79" fmla="*/ 0 h 130"/>
                    <a:gd name="T80" fmla="*/ 151 w 281"/>
                    <a:gd name="T81" fmla="*/ 11 h 130"/>
                    <a:gd name="T82" fmla="*/ 94 w 281"/>
                    <a:gd name="T83" fmla="*/ 0 h 130"/>
                    <a:gd name="T84" fmla="*/ 91 w 281"/>
                    <a:gd name="T85" fmla="*/ 10 h 130"/>
                    <a:gd name="T86" fmla="*/ 90 w 281"/>
                    <a:gd name="T87" fmla="*/ 19 h 130"/>
                    <a:gd name="T88" fmla="*/ 90 w 281"/>
                    <a:gd name="T89" fmla="*/ 28 h 130"/>
                    <a:gd name="T90" fmla="*/ 89 w 281"/>
                    <a:gd name="T91" fmla="*/ 38 h 130"/>
                    <a:gd name="T92" fmla="*/ 87 w 281"/>
                    <a:gd name="T93" fmla="*/ 51 h 130"/>
                    <a:gd name="T94" fmla="*/ 86 w 281"/>
                    <a:gd name="T95" fmla="*/ 66 h 130"/>
                    <a:gd name="T96" fmla="*/ 86 w 281"/>
                    <a:gd name="T97" fmla="*/ 73 h 130"/>
                    <a:gd name="T98" fmla="*/ 86 w 281"/>
                    <a:gd name="T99" fmla="*/ 78 h 130"/>
                    <a:gd name="T100" fmla="*/ 84 w 281"/>
                    <a:gd name="T101" fmla="*/ 79 h 130"/>
                    <a:gd name="T102" fmla="*/ 81 w 281"/>
                    <a:gd name="T103" fmla="*/ 80 h 130"/>
                    <a:gd name="T104" fmla="*/ 74 w 281"/>
                    <a:gd name="T105" fmla="*/ 80 h 130"/>
                    <a:gd name="T106" fmla="*/ 63 w 281"/>
                    <a:gd name="T107" fmla="*/ 83 h 130"/>
                    <a:gd name="T108" fmla="*/ 44 w 281"/>
                    <a:gd name="T109" fmla="*/ 80 h 130"/>
                    <a:gd name="T110" fmla="*/ 27 w 281"/>
                    <a:gd name="T111" fmla="*/ 78 h 130"/>
                    <a:gd name="T112" fmla="*/ 10 w 281"/>
                    <a:gd name="T113" fmla="*/ 73 h 130"/>
                    <a:gd name="T114" fmla="*/ 0 w 281"/>
                    <a:gd name="T115" fmla="*/ 69 h 1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281" h="130">
                      <a:moveTo>
                        <a:pt x="0" y="69"/>
                      </a:moveTo>
                      <a:lnTo>
                        <a:pt x="14" y="79"/>
                      </a:lnTo>
                      <a:lnTo>
                        <a:pt x="24" y="84"/>
                      </a:lnTo>
                      <a:lnTo>
                        <a:pt x="32" y="87"/>
                      </a:lnTo>
                      <a:lnTo>
                        <a:pt x="39" y="89"/>
                      </a:lnTo>
                      <a:lnTo>
                        <a:pt x="50" y="90"/>
                      </a:lnTo>
                      <a:lnTo>
                        <a:pt x="64" y="93"/>
                      </a:lnTo>
                      <a:lnTo>
                        <a:pt x="74" y="94"/>
                      </a:lnTo>
                      <a:lnTo>
                        <a:pt x="80" y="95"/>
                      </a:lnTo>
                      <a:lnTo>
                        <a:pt x="84" y="97"/>
                      </a:lnTo>
                      <a:lnTo>
                        <a:pt x="87" y="102"/>
                      </a:lnTo>
                      <a:lnTo>
                        <a:pt x="89" y="112"/>
                      </a:lnTo>
                      <a:lnTo>
                        <a:pt x="91" y="116"/>
                      </a:lnTo>
                      <a:lnTo>
                        <a:pt x="107" y="123"/>
                      </a:lnTo>
                      <a:lnTo>
                        <a:pt x="131" y="129"/>
                      </a:lnTo>
                      <a:lnTo>
                        <a:pt x="148" y="116"/>
                      </a:lnTo>
                      <a:lnTo>
                        <a:pt x="150" y="109"/>
                      </a:lnTo>
                      <a:lnTo>
                        <a:pt x="149" y="93"/>
                      </a:lnTo>
                      <a:lnTo>
                        <a:pt x="150" y="83"/>
                      </a:lnTo>
                      <a:lnTo>
                        <a:pt x="155" y="73"/>
                      </a:lnTo>
                      <a:lnTo>
                        <a:pt x="163" y="61"/>
                      </a:lnTo>
                      <a:lnTo>
                        <a:pt x="170" y="42"/>
                      </a:lnTo>
                      <a:lnTo>
                        <a:pt x="174" y="33"/>
                      </a:lnTo>
                      <a:lnTo>
                        <a:pt x="176" y="28"/>
                      </a:lnTo>
                      <a:lnTo>
                        <a:pt x="178" y="27"/>
                      </a:lnTo>
                      <a:lnTo>
                        <a:pt x="182" y="27"/>
                      </a:lnTo>
                      <a:lnTo>
                        <a:pt x="187" y="28"/>
                      </a:lnTo>
                      <a:lnTo>
                        <a:pt x="197" y="32"/>
                      </a:lnTo>
                      <a:lnTo>
                        <a:pt x="208" y="38"/>
                      </a:lnTo>
                      <a:lnTo>
                        <a:pt x="221" y="47"/>
                      </a:lnTo>
                      <a:lnTo>
                        <a:pt x="235" y="61"/>
                      </a:lnTo>
                      <a:lnTo>
                        <a:pt x="242" y="64"/>
                      </a:lnTo>
                      <a:lnTo>
                        <a:pt x="245" y="68"/>
                      </a:lnTo>
                      <a:lnTo>
                        <a:pt x="248" y="70"/>
                      </a:lnTo>
                      <a:lnTo>
                        <a:pt x="253" y="73"/>
                      </a:lnTo>
                      <a:lnTo>
                        <a:pt x="267" y="86"/>
                      </a:lnTo>
                      <a:lnTo>
                        <a:pt x="274" y="90"/>
                      </a:lnTo>
                      <a:lnTo>
                        <a:pt x="280" y="93"/>
                      </a:lnTo>
                      <a:lnTo>
                        <a:pt x="280" y="87"/>
                      </a:lnTo>
                      <a:lnTo>
                        <a:pt x="184" y="0"/>
                      </a:lnTo>
                      <a:lnTo>
                        <a:pt x="151" y="11"/>
                      </a:lnTo>
                      <a:lnTo>
                        <a:pt x="94" y="0"/>
                      </a:lnTo>
                      <a:lnTo>
                        <a:pt x="91" y="10"/>
                      </a:lnTo>
                      <a:lnTo>
                        <a:pt x="90" y="19"/>
                      </a:lnTo>
                      <a:lnTo>
                        <a:pt x="90" y="28"/>
                      </a:lnTo>
                      <a:lnTo>
                        <a:pt x="89" y="38"/>
                      </a:lnTo>
                      <a:lnTo>
                        <a:pt x="87" y="51"/>
                      </a:lnTo>
                      <a:lnTo>
                        <a:pt x="86" y="66"/>
                      </a:lnTo>
                      <a:lnTo>
                        <a:pt x="86" y="73"/>
                      </a:lnTo>
                      <a:lnTo>
                        <a:pt x="86" y="78"/>
                      </a:lnTo>
                      <a:lnTo>
                        <a:pt x="84" y="79"/>
                      </a:lnTo>
                      <a:lnTo>
                        <a:pt x="81" y="80"/>
                      </a:lnTo>
                      <a:lnTo>
                        <a:pt x="74" y="80"/>
                      </a:lnTo>
                      <a:lnTo>
                        <a:pt x="63" y="83"/>
                      </a:lnTo>
                      <a:lnTo>
                        <a:pt x="44" y="80"/>
                      </a:lnTo>
                      <a:lnTo>
                        <a:pt x="27" y="78"/>
                      </a:lnTo>
                      <a:lnTo>
                        <a:pt x="10" y="73"/>
                      </a:lnTo>
                      <a:lnTo>
                        <a:pt x="0" y="69"/>
                      </a:lnTo>
                    </a:path>
                  </a:pathLst>
                </a:custGeom>
                <a:solidFill>
                  <a:srgbClr val="804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38" name="Freeform 76"/>
                <xdr:cNvSpPr>
                  <a:spLocks/>
                </xdr:cNvSpPr>
              </xdr:nvSpPr>
              <xdr:spPr bwMode="auto">
                <a:xfrm>
                  <a:off x="3299" y="1657"/>
                  <a:ext cx="183" cy="197"/>
                </a:xfrm>
                <a:custGeom>
                  <a:avLst/>
                  <a:gdLst>
                    <a:gd name="T0" fmla="*/ 182 w 183"/>
                    <a:gd name="T1" fmla="*/ 164 h 197"/>
                    <a:gd name="T2" fmla="*/ 117 w 183"/>
                    <a:gd name="T3" fmla="*/ 185 h 197"/>
                    <a:gd name="T4" fmla="*/ 86 w 183"/>
                    <a:gd name="T5" fmla="*/ 196 h 197"/>
                    <a:gd name="T6" fmla="*/ 77 w 183"/>
                    <a:gd name="T7" fmla="*/ 196 h 197"/>
                    <a:gd name="T8" fmla="*/ 69 w 183"/>
                    <a:gd name="T9" fmla="*/ 194 h 197"/>
                    <a:gd name="T10" fmla="*/ 61 w 183"/>
                    <a:gd name="T11" fmla="*/ 185 h 197"/>
                    <a:gd name="T12" fmla="*/ 0 w 183"/>
                    <a:gd name="T13" fmla="*/ 35 h 197"/>
                    <a:gd name="T14" fmla="*/ 2 w 183"/>
                    <a:gd name="T15" fmla="*/ 28 h 197"/>
                    <a:gd name="T16" fmla="*/ 5 w 183"/>
                    <a:gd name="T17" fmla="*/ 24 h 197"/>
                    <a:gd name="T18" fmla="*/ 69 w 183"/>
                    <a:gd name="T19" fmla="*/ 0 h 197"/>
                    <a:gd name="T20" fmla="*/ 128 w 183"/>
                    <a:gd name="T21" fmla="*/ 57 h 197"/>
                    <a:gd name="T22" fmla="*/ 139 w 183"/>
                    <a:gd name="T23" fmla="*/ 70 h 197"/>
                    <a:gd name="T24" fmla="*/ 148 w 183"/>
                    <a:gd name="T25" fmla="*/ 87 h 197"/>
                    <a:gd name="T26" fmla="*/ 162 w 183"/>
                    <a:gd name="T27" fmla="*/ 114 h 197"/>
                    <a:gd name="T28" fmla="*/ 174 w 183"/>
                    <a:gd name="T29" fmla="*/ 138 h 197"/>
                    <a:gd name="T30" fmla="*/ 182 w 183"/>
                    <a:gd name="T31" fmla="*/ 164 h 1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83" h="197">
                      <a:moveTo>
                        <a:pt x="182" y="164"/>
                      </a:moveTo>
                      <a:lnTo>
                        <a:pt x="117" y="185"/>
                      </a:lnTo>
                      <a:lnTo>
                        <a:pt x="86" y="196"/>
                      </a:lnTo>
                      <a:lnTo>
                        <a:pt x="77" y="196"/>
                      </a:lnTo>
                      <a:lnTo>
                        <a:pt x="69" y="194"/>
                      </a:lnTo>
                      <a:lnTo>
                        <a:pt x="61" y="185"/>
                      </a:lnTo>
                      <a:lnTo>
                        <a:pt x="0" y="35"/>
                      </a:lnTo>
                      <a:lnTo>
                        <a:pt x="2" y="28"/>
                      </a:lnTo>
                      <a:lnTo>
                        <a:pt x="5" y="24"/>
                      </a:lnTo>
                      <a:lnTo>
                        <a:pt x="69" y="0"/>
                      </a:lnTo>
                      <a:lnTo>
                        <a:pt x="128" y="57"/>
                      </a:lnTo>
                      <a:lnTo>
                        <a:pt x="139" y="70"/>
                      </a:lnTo>
                      <a:lnTo>
                        <a:pt x="148" y="87"/>
                      </a:lnTo>
                      <a:lnTo>
                        <a:pt x="162" y="114"/>
                      </a:lnTo>
                      <a:lnTo>
                        <a:pt x="174" y="138"/>
                      </a:lnTo>
                      <a:lnTo>
                        <a:pt x="182" y="164"/>
                      </a:lnTo>
                    </a:path>
                  </a:pathLst>
                </a:custGeom>
                <a:solidFill>
                  <a:srgbClr val="3F7FF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39" name="Freeform 77"/>
                <xdr:cNvSpPr>
                  <a:spLocks/>
                </xdr:cNvSpPr>
              </xdr:nvSpPr>
              <xdr:spPr bwMode="auto">
                <a:xfrm>
                  <a:off x="3299" y="1650"/>
                  <a:ext cx="161" cy="166"/>
                </a:xfrm>
                <a:custGeom>
                  <a:avLst/>
                  <a:gdLst>
                    <a:gd name="T0" fmla="*/ 48 w 161"/>
                    <a:gd name="T1" fmla="*/ 0 h 166"/>
                    <a:gd name="T2" fmla="*/ 43 w 161"/>
                    <a:gd name="T3" fmla="*/ 1 h 166"/>
                    <a:gd name="T4" fmla="*/ 39 w 161"/>
                    <a:gd name="T5" fmla="*/ 3 h 166"/>
                    <a:gd name="T6" fmla="*/ 9 w 161"/>
                    <a:gd name="T7" fmla="*/ 24 h 166"/>
                    <a:gd name="T8" fmla="*/ 5 w 161"/>
                    <a:gd name="T9" fmla="*/ 27 h 166"/>
                    <a:gd name="T10" fmla="*/ 1 w 161"/>
                    <a:gd name="T11" fmla="*/ 30 h 166"/>
                    <a:gd name="T12" fmla="*/ 0 w 161"/>
                    <a:gd name="T13" fmla="*/ 33 h 166"/>
                    <a:gd name="T14" fmla="*/ 1 w 161"/>
                    <a:gd name="T15" fmla="*/ 36 h 166"/>
                    <a:gd name="T16" fmla="*/ 5 w 161"/>
                    <a:gd name="T17" fmla="*/ 33 h 166"/>
                    <a:gd name="T18" fmla="*/ 7 w 161"/>
                    <a:gd name="T19" fmla="*/ 30 h 166"/>
                    <a:gd name="T20" fmla="*/ 10 w 161"/>
                    <a:gd name="T21" fmla="*/ 32 h 166"/>
                    <a:gd name="T22" fmla="*/ 12 w 161"/>
                    <a:gd name="T23" fmla="*/ 34 h 166"/>
                    <a:gd name="T24" fmla="*/ 25 w 161"/>
                    <a:gd name="T25" fmla="*/ 41 h 166"/>
                    <a:gd name="T26" fmla="*/ 43 w 161"/>
                    <a:gd name="T27" fmla="*/ 60 h 166"/>
                    <a:gd name="T28" fmla="*/ 53 w 161"/>
                    <a:gd name="T29" fmla="*/ 72 h 166"/>
                    <a:gd name="T30" fmla="*/ 63 w 161"/>
                    <a:gd name="T31" fmla="*/ 97 h 166"/>
                    <a:gd name="T32" fmla="*/ 74 w 161"/>
                    <a:gd name="T33" fmla="*/ 126 h 166"/>
                    <a:gd name="T34" fmla="*/ 82 w 161"/>
                    <a:gd name="T35" fmla="*/ 156 h 166"/>
                    <a:gd name="T36" fmla="*/ 82 w 161"/>
                    <a:gd name="T37" fmla="*/ 160 h 166"/>
                    <a:gd name="T38" fmla="*/ 86 w 161"/>
                    <a:gd name="T39" fmla="*/ 164 h 166"/>
                    <a:gd name="T40" fmla="*/ 90 w 161"/>
                    <a:gd name="T41" fmla="*/ 165 h 166"/>
                    <a:gd name="T42" fmla="*/ 93 w 161"/>
                    <a:gd name="T43" fmla="*/ 165 h 166"/>
                    <a:gd name="T44" fmla="*/ 107 w 161"/>
                    <a:gd name="T45" fmla="*/ 161 h 166"/>
                    <a:gd name="T46" fmla="*/ 118 w 161"/>
                    <a:gd name="T47" fmla="*/ 156 h 166"/>
                    <a:gd name="T48" fmla="*/ 150 w 161"/>
                    <a:gd name="T49" fmla="*/ 139 h 166"/>
                    <a:gd name="T50" fmla="*/ 160 w 161"/>
                    <a:gd name="T51" fmla="*/ 133 h 166"/>
                    <a:gd name="T52" fmla="*/ 152 w 161"/>
                    <a:gd name="T53" fmla="*/ 122 h 166"/>
                    <a:gd name="T54" fmla="*/ 141 w 161"/>
                    <a:gd name="T55" fmla="*/ 97 h 166"/>
                    <a:gd name="T56" fmla="*/ 128 w 161"/>
                    <a:gd name="T57" fmla="*/ 73 h 166"/>
                    <a:gd name="T58" fmla="*/ 124 w 161"/>
                    <a:gd name="T59" fmla="*/ 58 h 166"/>
                    <a:gd name="T60" fmla="*/ 111 w 161"/>
                    <a:gd name="T61" fmla="*/ 42 h 166"/>
                    <a:gd name="T62" fmla="*/ 96 w 161"/>
                    <a:gd name="T63" fmla="*/ 25 h 166"/>
                    <a:gd name="T64" fmla="*/ 81 w 161"/>
                    <a:gd name="T65" fmla="*/ 12 h 166"/>
                    <a:gd name="T66" fmla="*/ 65 w 161"/>
                    <a:gd name="T67" fmla="*/ 2 h 166"/>
                    <a:gd name="T68" fmla="*/ 48 w 161"/>
                    <a:gd name="T69" fmla="*/ 0 h 1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1" h="166">
                      <a:moveTo>
                        <a:pt x="48" y="0"/>
                      </a:moveTo>
                      <a:lnTo>
                        <a:pt x="43" y="1"/>
                      </a:lnTo>
                      <a:lnTo>
                        <a:pt x="39" y="3"/>
                      </a:lnTo>
                      <a:lnTo>
                        <a:pt x="9" y="24"/>
                      </a:lnTo>
                      <a:lnTo>
                        <a:pt x="5" y="27"/>
                      </a:lnTo>
                      <a:lnTo>
                        <a:pt x="1" y="30"/>
                      </a:lnTo>
                      <a:lnTo>
                        <a:pt x="0" y="33"/>
                      </a:lnTo>
                      <a:lnTo>
                        <a:pt x="1" y="36"/>
                      </a:lnTo>
                      <a:lnTo>
                        <a:pt x="5" y="33"/>
                      </a:lnTo>
                      <a:lnTo>
                        <a:pt x="7" y="30"/>
                      </a:lnTo>
                      <a:lnTo>
                        <a:pt x="10" y="32"/>
                      </a:lnTo>
                      <a:lnTo>
                        <a:pt x="12" y="34"/>
                      </a:lnTo>
                      <a:lnTo>
                        <a:pt x="25" y="41"/>
                      </a:lnTo>
                      <a:lnTo>
                        <a:pt x="43" y="60"/>
                      </a:lnTo>
                      <a:lnTo>
                        <a:pt x="53" y="72"/>
                      </a:lnTo>
                      <a:lnTo>
                        <a:pt x="63" y="97"/>
                      </a:lnTo>
                      <a:lnTo>
                        <a:pt x="74" y="126"/>
                      </a:lnTo>
                      <a:lnTo>
                        <a:pt x="82" y="156"/>
                      </a:lnTo>
                      <a:lnTo>
                        <a:pt x="82" y="160"/>
                      </a:lnTo>
                      <a:lnTo>
                        <a:pt x="86" y="164"/>
                      </a:lnTo>
                      <a:lnTo>
                        <a:pt x="90" y="165"/>
                      </a:lnTo>
                      <a:lnTo>
                        <a:pt x="93" y="165"/>
                      </a:lnTo>
                      <a:lnTo>
                        <a:pt x="107" y="161"/>
                      </a:lnTo>
                      <a:lnTo>
                        <a:pt x="118" y="156"/>
                      </a:lnTo>
                      <a:lnTo>
                        <a:pt x="150" y="139"/>
                      </a:lnTo>
                      <a:lnTo>
                        <a:pt x="160" y="133"/>
                      </a:lnTo>
                      <a:lnTo>
                        <a:pt x="152" y="122"/>
                      </a:lnTo>
                      <a:lnTo>
                        <a:pt x="141" y="97"/>
                      </a:lnTo>
                      <a:lnTo>
                        <a:pt x="128" y="73"/>
                      </a:lnTo>
                      <a:lnTo>
                        <a:pt x="124" y="58"/>
                      </a:lnTo>
                      <a:lnTo>
                        <a:pt x="111" y="42"/>
                      </a:lnTo>
                      <a:lnTo>
                        <a:pt x="96" y="25"/>
                      </a:lnTo>
                      <a:lnTo>
                        <a:pt x="81" y="12"/>
                      </a:lnTo>
                      <a:lnTo>
                        <a:pt x="65" y="2"/>
                      </a:lnTo>
                      <a:lnTo>
                        <a:pt x="48" y="0"/>
                      </a:lnTo>
                    </a:path>
                  </a:pathLst>
                </a:custGeom>
                <a:solidFill>
                  <a:srgbClr val="DFDFF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0" name="Freeform 78"/>
                <xdr:cNvSpPr>
                  <a:spLocks/>
                </xdr:cNvSpPr>
              </xdr:nvSpPr>
              <xdr:spPr bwMode="auto">
                <a:xfrm>
                  <a:off x="3375" y="1810"/>
                  <a:ext cx="109" cy="34"/>
                </a:xfrm>
                <a:custGeom>
                  <a:avLst/>
                  <a:gdLst>
                    <a:gd name="T0" fmla="*/ 105 w 109"/>
                    <a:gd name="T1" fmla="*/ 0 h 34"/>
                    <a:gd name="T2" fmla="*/ 89 w 109"/>
                    <a:gd name="T3" fmla="*/ 5 h 34"/>
                    <a:gd name="T4" fmla="*/ 74 w 109"/>
                    <a:gd name="T5" fmla="*/ 6 h 34"/>
                    <a:gd name="T6" fmla="*/ 63 w 109"/>
                    <a:gd name="T7" fmla="*/ 2 h 34"/>
                    <a:gd name="T8" fmla="*/ 52 w 109"/>
                    <a:gd name="T9" fmla="*/ 1 h 34"/>
                    <a:gd name="T10" fmla="*/ 62 w 109"/>
                    <a:gd name="T11" fmla="*/ 8 h 34"/>
                    <a:gd name="T12" fmla="*/ 48 w 109"/>
                    <a:gd name="T13" fmla="*/ 14 h 34"/>
                    <a:gd name="T14" fmla="*/ 24 w 109"/>
                    <a:gd name="T15" fmla="*/ 24 h 34"/>
                    <a:gd name="T16" fmla="*/ 0 w 109"/>
                    <a:gd name="T17" fmla="*/ 33 h 34"/>
                    <a:gd name="T18" fmla="*/ 20 w 109"/>
                    <a:gd name="T19" fmla="*/ 33 h 34"/>
                    <a:gd name="T20" fmla="*/ 47 w 109"/>
                    <a:gd name="T21" fmla="*/ 25 h 34"/>
                    <a:gd name="T22" fmla="*/ 78 w 109"/>
                    <a:gd name="T23" fmla="*/ 17 h 34"/>
                    <a:gd name="T24" fmla="*/ 108 w 109"/>
                    <a:gd name="T25" fmla="*/ 8 h 34"/>
                    <a:gd name="T26" fmla="*/ 106 w 109"/>
                    <a:gd name="T27" fmla="*/ 3 h 34"/>
                    <a:gd name="T28" fmla="*/ 105 w 109"/>
                    <a:gd name="T29"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09" h="34">
                      <a:moveTo>
                        <a:pt x="105" y="0"/>
                      </a:moveTo>
                      <a:lnTo>
                        <a:pt x="89" y="5"/>
                      </a:lnTo>
                      <a:lnTo>
                        <a:pt x="74" y="6"/>
                      </a:lnTo>
                      <a:lnTo>
                        <a:pt x="63" y="2"/>
                      </a:lnTo>
                      <a:lnTo>
                        <a:pt x="52" y="1"/>
                      </a:lnTo>
                      <a:lnTo>
                        <a:pt x="62" y="8"/>
                      </a:lnTo>
                      <a:lnTo>
                        <a:pt x="48" y="14"/>
                      </a:lnTo>
                      <a:lnTo>
                        <a:pt x="24" y="24"/>
                      </a:lnTo>
                      <a:lnTo>
                        <a:pt x="0" y="33"/>
                      </a:lnTo>
                      <a:lnTo>
                        <a:pt x="20" y="33"/>
                      </a:lnTo>
                      <a:lnTo>
                        <a:pt x="47" y="25"/>
                      </a:lnTo>
                      <a:lnTo>
                        <a:pt x="78" y="17"/>
                      </a:lnTo>
                      <a:lnTo>
                        <a:pt x="108" y="8"/>
                      </a:lnTo>
                      <a:lnTo>
                        <a:pt x="106" y="3"/>
                      </a:lnTo>
                      <a:lnTo>
                        <a:pt x="105" y="0"/>
                      </a:lnTo>
                    </a:path>
                  </a:pathLst>
                </a:custGeom>
                <a:solidFill>
                  <a:srgbClr val="001F9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1" name="Freeform 79"/>
                <xdr:cNvSpPr>
                  <a:spLocks/>
                </xdr:cNvSpPr>
              </xdr:nvSpPr>
              <xdr:spPr bwMode="auto">
                <a:xfrm>
                  <a:off x="2973" y="1915"/>
                  <a:ext cx="231" cy="101"/>
                </a:xfrm>
                <a:custGeom>
                  <a:avLst/>
                  <a:gdLst>
                    <a:gd name="T0" fmla="*/ 7 w 231"/>
                    <a:gd name="T1" fmla="*/ 15 h 101"/>
                    <a:gd name="T2" fmla="*/ 11 w 231"/>
                    <a:gd name="T3" fmla="*/ 33 h 101"/>
                    <a:gd name="T4" fmla="*/ 16 w 231"/>
                    <a:gd name="T5" fmla="*/ 46 h 101"/>
                    <a:gd name="T6" fmla="*/ 23 w 231"/>
                    <a:gd name="T7" fmla="*/ 55 h 101"/>
                    <a:gd name="T8" fmla="*/ 33 w 231"/>
                    <a:gd name="T9" fmla="*/ 59 h 101"/>
                    <a:gd name="T10" fmla="*/ 39 w 231"/>
                    <a:gd name="T11" fmla="*/ 59 h 101"/>
                    <a:gd name="T12" fmla="*/ 50 w 231"/>
                    <a:gd name="T13" fmla="*/ 55 h 101"/>
                    <a:gd name="T14" fmla="*/ 55 w 231"/>
                    <a:gd name="T15" fmla="*/ 48 h 101"/>
                    <a:gd name="T16" fmla="*/ 55 w 231"/>
                    <a:gd name="T17" fmla="*/ 46 h 101"/>
                    <a:gd name="T18" fmla="*/ 60 w 231"/>
                    <a:gd name="T19" fmla="*/ 55 h 101"/>
                    <a:gd name="T20" fmla="*/ 66 w 231"/>
                    <a:gd name="T21" fmla="*/ 67 h 101"/>
                    <a:gd name="T22" fmla="*/ 74 w 231"/>
                    <a:gd name="T23" fmla="*/ 76 h 101"/>
                    <a:gd name="T24" fmla="*/ 82 w 231"/>
                    <a:gd name="T25" fmla="*/ 82 h 101"/>
                    <a:gd name="T26" fmla="*/ 92 w 231"/>
                    <a:gd name="T27" fmla="*/ 85 h 101"/>
                    <a:gd name="T28" fmla="*/ 101 w 231"/>
                    <a:gd name="T29" fmla="*/ 84 h 101"/>
                    <a:gd name="T30" fmla="*/ 109 w 231"/>
                    <a:gd name="T31" fmla="*/ 81 h 101"/>
                    <a:gd name="T32" fmla="*/ 116 w 231"/>
                    <a:gd name="T33" fmla="*/ 85 h 101"/>
                    <a:gd name="T34" fmla="*/ 125 w 231"/>
                    <a:gd name="T35" fmla="*/ 92 h 101"/>
                    <a:gd name="T36" fmla="*/ 135 w 231"/>
                    <a:gd name="T37" fmla="*/ 98 h 101"/>
                    <a:gd name="T38" fmla="*/ 144 w 231"/>
                    <a:gd name="T39" fmla="*/ 100 h 101"/>
                    <a:gd name="T40" fmla="*/ 154 w 231"/>
                    <a:gd name="T41" fmla="*/ 100 h 101"/>
                    <a:gd name="T42" fmla="*/ 165 w 231"/>
                    <a:gd name="T43" fmla="*/ 94 h 101"/>
                    <a:gd name="T44" fmla="*/ 172 w 231"/>
                    <a:gd name="T45" fmla="*/ 90 h 101"/>
                    <a:gd name="T46" fmla="*/ 177 w 231"/>
                    <a:gd name="T47" fmla="*/ 95 h 101"/>
                    <a:gd name="T48" fmla="*/ 181 w 231"/>
                    <a:gd name="T49" fmla="*/ 99 h 101"/>
                    <a:gd name="T50" fmla="*/ 194 w 231"/>
                    <a:gd name="T51" fmla="*/ 99 h 101"/>
                    <a:gd name="T52" fmla="*/ 213 w 231"/>
                    <a:gd name="T53" fmla="*/ 99 h 101"/>
                    <a:gd name="T54" fmla="*/ 224 w 231"/>
                    <a:gd name="T55" fmla="*/ 95 h 101"/>
                    <a:gd name="T56" fmla="*/ 228 w 231"/>
                    <a:gd name="T57" fmla="*/ 91 h 101"/>
                    <a:gd name="T58" fmla="*/ 230 w 231"/>
                    <a:gd name="T59" fmla="*/ 84 h 101"/>
                    <a:gd name="T60" fmla="*/ 230 w 231"/>
                    <a:gd name="T61" fmla="*/ 81 h 101"/>
                    <a:gd name="T62" fmla="*/ 226 w 231"/>
                    <a:gd name="T63" fmla="*/ 73 h 101"/>
                    <a:gd name="T64" fmla="*/ 220 w 231"/>
                    <a:gd name="T65" fmla="*/ 65 h 101"/>
                    <a:gd name="T66" fmla="*/ 213 w 231"/>
                    <a:gd name="T67" fmla="*/ 61 h 101"/>
                    <a:gd name="T68" fmla="*/ 202 w 231"/>
                    <a:gd name="T69" fmla="*/ 56 h 101"/>
                    <a:gd name="T70" fmla="*/ 196 w 231"/>
                    <a:gd name="T71" fmla="*/ 53 h 101"/>
                    <a:gd name="T72" fmla="*/ 184 w 231"/>
                    <a:gd name="T73" fmla="*/ 49 h 101"/>
                    <a:gd name="T74" fmla="*/ 157 w 231"/>
                    <a:gd name="T75" fmla="*/ 52 h 101"/>
                    <a:gd name="T76" fmla="*/ 143 w 231"/>
                    <a:gd name="T77" fmla="*/ 49 h 101"/>
                    <a:gd name="T78" fmla="*/ 125 w 231"/>
                    <a:gd name="T79" fmla="*/ 40 h 101"/>
                    <a:gd name="T80" fmla="*/ 89 w 231"/>
                    <a:gd name="T81" fmla="*/ 36 h 101"/>
                    <a:gd name="T82" fmla="*/ 66 w 231"/>
                    <a:gd name="T83" fmla="*/ 34 h 101"/>
                    <a:gd name="T84" fmla="*/ 44 w 231"/>
                    <a:gd name="T85" fmla="*/ 27 h 101"/>
                    <a:gd name="T86" fmla="*/ 18 w 231"/>
                    <a:gd name="T87" fmla="*/ 15 h 101"/>
                    <a:gd name="T88" fmla="*/ 10 w 231"/>
                    <a:gd name="T89" fmla="*/ 7 h 101"/>
                    <a:gd name="T90" fmla="*/ 6 w 231"/>
                    <a:gd name="T91" fmla="*/ 4 h 101"/>
                    <a:gd name="T92" fmla="*/ 0 w 231"/>
                    <a:gd name="T93" fmla="*/ 0 h 101"/>
                    <a:gd name="T94" fmla="*/ 6 w 231"/>
                    <a:gd name="T95" fmla="*/ 8 h 101"/>
                    <a:gd name="T96" fmla="*/ 7 w 231"/>
                    <a:gd name="T97" fmla="*/ 15 h 1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31" h="101">
                      <a:moveTo>
                        <a:pt x="7" y="15"/>
                      </a:moveTo>
                      <a:lnTo>
                        <a:pt x="11" y="33"/>
                      </a:lnTo>
                      <a:lnTo>
                        <a:pt x="16" y="46"/>
                      </a:lnTo>
                      <a:lnTo>
                        <a:pt x="23" y="55"/>
                      </a:lnTo>
                      <a:lnTo>
                        <a:pt x="33" y="59"/>
                      </a:lnTo>
                      <a:lnTo>
                        <a:pt x="39" y="59"/>
                      </a:lnTo>
                      <a:lnTo>
                        <a:pt x="50" y="55"/>
                      </a:lnTo>
                      <a:lnTo>
                        <a:pt x="55" y="48"/>
                      </a:lnTo>
                      <a:lnTo>
                        <a:pt x="55" y="46"/>
                      </a:lnTo>
                      <a:lnTo>
                        <a:pt x="60" y="55"/>
                      </a:lnTo>
                      <a:lnTo>
                        <a:pt x="66" y="67"/>
                      </a:lnTo>
                      <a:lnTo>
                        <a:pt x="74" y="76"/>
                      </a:lnTo>
                      <a:lnTo>
                        <a:pt x="82" y="82"/>
                      </a:lnTo>
                      <a:lnTo>
                        <a:pt x="92" y="85"/>
                      </a:lnTo>
                      <a:lnTo>
                        <a:pt x="101" y="84"/>
                      </a:lnTo>
                      <a:lnTo>
                        <a:pt x="109" y="81"/>
                      </a:lnTo>
                      <a:lnTo>
                        <a:pt x="116" y="85"/>
                      </a:lnTo>
                      <a:lnTo>
                        <a:pt x="125" y="92"/>
                      </a:lnTo>
                      <a:lnTo>
                        <a:pt x="135" y="98"/>
                      </a:lnTo>
                      <a:lnTo>
                        <a:pt x="144" y="100"/>
                      </a:lnTo>
                      <a:lnTo>
                        <a:pt x="154" y="100"/>
                      </a:lnTo>
                      <a:lnTo>
                        <a:pt x="165" y="94"/>
                      </a:lnTo>
                      <a:lnTo>
                        <a:pt x="172" y="90"/>
                      </a:lnTo>
                      <a:lnTo>
                        <a:pt x="177" y="95"/>
                      </a:lnTo>
                      <a:lnTo>
                        <a:pt x="181" y="99"/>
                      </a:lnTo>
                      <a:lnTo>
                        <a:pt x="194" y="99"/>
                      </a:lnTo>
                      <a:lnTo>
                        <a:pt x="213" y="99"/>
                      </a:lnTo>
                      <a:lnTo>
                        <a:pt x="224" y="95"/>
                      </a:lnTo>
                      <a:lnTo>
                        <a:pt x="228" y="91"/>
                      </a:lnTo>
                      <a:lnTo>
                        <a:pt x="230" y="84"/>
                      </a:lnTo>
                      <a:lnTo>
                        <a:pt x="230" y="81"/>
                      </a:lnTo>
                      <a:lnTo>
                        <a:pt x="226" y="73"/>
                      </a:lnTo>
                      <a:lnTo>
                        <a:pt x="220" y="65"/>
                      </a:lnTo>
                      <a:lnTo>
                        <a:pt x="213" y="61"/>
                      </a:lnTo>
                      <a:lnTo>
                        <a:pt x="202" y="56"/>
                      </a:lnTo>
                      <a:lnTo>
                        <a:pt x="196" y="53"/>
                      </a:lnTo>
                      <a:lnTo>
                        <a:pt x="184" y="49"/>
                      </a:lnTo>
                      <a:lnTo>
                        <a:pt x="157" y="52"/>
                      </a:lnTo>
                      <a:lnTo>
                        <a:pt x="143" y="49"/>
                      </a:lnTo>
                      <a:lnTo>
                        <a:pt x="125" y="40"/>
                      </a:lnTo>
                      <a:lnTo>
                        <a:pt x="89" y="36"/>
                      </a:lnTo>
                      <a:lnTo>
                        <a:pt x="66" y="34"/>
                      </a:lnTo>
                      <a:lnTo>
                        <a:pt x="44" y="27"/>
                      </a:lnTo>
                      <a:lnTo>
                        <a:pt x="18" y="15"/>
                      </a:lnTo>
                      <a:lnTo>
                        <a:pt x="10" y="7"/>
                      </a:lnTo>
                      <a:lnTo>
                        <a:pt x="6" y="4"/>
                      </a:lnTo>
                      <a:lnTo>
                        <a:pt x="0" y="0"/>
                      </a:lnTo>
                      <a:lnTo>
                        <a:pt x="6" y="8"/>
                      </a:lnTo>
                      <a:lnTo>
                        <a:pt x="7" y="15"/>
                      </a:lnTo>
                    </a:path>
                  </a:pathLst>
                </a:custGeom>
                <a:solidFill>
                  <a:srgbClr val="7144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2" name="Freeform 80"/>
                <xdr:cNvSpPr>
                  <a:spLocks/>
                </xdr:cNvSpPr>
              </xdr:nvSpPr>
              <xdr:spPr bwMode="auto">
                <a:xfrm>
                  <a:off x="2972" y="1914"/>
                  <a:ext cx="232" cy="90"/>
                </a:xfrm>
                <a:custGeom>
                  <a:avLst/>
                  <a:gdLst>
                    <a:gd name="T0" fmla="*/ 6 w 232"/>
                    <a:gd name="T1" fmla="*/ 8 h 90"/>
                    <a:gd name="T2" fmla="*/ 10 w 232"/>
                    <a:gd name="T3" fmla="*/ 27 h 90"/>
                    <a:gd name="T4" fmla="*/ 23 w 232"/>
                    <a:gd name="T5" fmla="*/ 24 h 90"/>
                    <a:gd name="T6" fmla="*/ 54 w 232"/>
                    <a:gd name="T7" fmla="*/ 36 h 90"/>
                    <a:gd name="T8" fmla="*/ 64 w 232"/>
                    <a:gd name="T9" fmla="*/ 39 h 90"/>
                    <a:gd name="T10" fmla="*/ 65 w 232"/>
                    <a:gd name="T11" fmla="*/ 49 h 90"/>
                    <a:gd name="T12" fmla="*/ 83 w 232"/>
                    <a:gd name="T13" fmla="*/ 42 h 90"/>
                    <a:gd name="T14" fmla="*/ 105 w 232"/>
                    <a:gd name="T15" fmla="*/ 40 h 90"/>
                    <a:gd name="T16" fmla="*/ 125 w 232"/>
                    <a:gd name="T17" fmla="*/ 45 h 90"/>
                    <a:gd name="T18" fmla="*/ 141 w 232"/>
                    <a:gd name="T19" fmla="*/ 55 h 90"/>
                    <a:gd name="T20" fmla="*/ 134 w 232"/>
                    <a:gd name="T21" fmla="*/ 79 h 90"/>
                    <a:gd name="T22" fmla="*/ 109 w 232"/>
                    <a:gd name="T23" fmla="*/ 81 h 90"/>
                    <a:gd name="T24" fmla="*/ 119 w 232"/>
                    <a:gd name="T25" fmla="*/ 87 h 90"/>
                    <a:gd name="T26" fmla="*/ 137 w 232"/>
                    <a:gd name="T27" fmla="*/ 88 h 90"/>
                    <a:gd name="T28" fmla="*/ 146 w 232"/>
                    <a:gd name="T29" fmla="*/ 84 h 90"/>
                    <a:gd name="T30" fmla="*/ 161 w 232"/>
                    <a:gd name="T31" fmla="*/ 89 h 90"/>
                    <a:gd name="T32" fmla="*/ 149 w 232"/>
                    <a:gd name="T33" fmla="*/ 76 h 90"/>
                    <a:gd name="T34" fmla="*/ 160 w 232"/>
                    <a:gd name="T35" fmla="*/ 57 h 90"/>
                    <a:gd name="T36" fmla="*/ 188 w 232"/>
                    <a:gd name="T37" fmla="*/ 57 h 90"/>
                    <a:gd name="T38" fmla="*/ 196 w 232"/>
                    <a:gd name="T39" fmla="*/ 67 h 90"/>
                    <a:gd name="T40" fmla="*/ 193 w 232"/>
                    <a:gd name="T41" fmla="*/ 83 h 90"/>
                    <a:gd name="T42" fmla="*/ 209 w 232"/>
                    <a:gd name="T43" fmla="*/ 74 h 90"/>
                    <a:gd name="T44" fmla="*/ 220 w 232"/>
                    <a:gd name="T45" fmla="*/ 74 h 90"/>
                    <a:gd name="T46" fmla="*/ 225 w 232"/>
                    <a:gd name="T47" fmla="*/ 71 h 90"/>
                    <a:gd name="T48" fmla="*/ 208 w 232"/>
                    <a:gd name="T49" fmla="*/ 57 h 90"/>
                    <a:gd name="T50" fmla="*/ 188 w 232"/>
                    <a:gd name="T51" fmla="*/ 49 h 90"/>
                    <a:gd name="T52" fmla="*/ 154 w 232"/>
                    <a:gd name="T53" fmla="*/ 51 h 90"/>
                    <a:gd name="T54" fmla="*/ 133 w 232"/>
                    <a:gd name="T55" fmla="*/ 40 h 90"/>
                    <a:gd name="T56" fmla="*/ 98 w 232"/>
                    <a:gd name="T57" fmla="*/ 36 h 90"/>
                    <a:gd name="T58" fmla="*/ 63 w 232"/>
                    <a:gd name="T59" fmla="*/ 31 h 90"/>
                    <a:gd name="T60" fmla="*/ 21 w 232"/>
                    <a:gd name="T61" fmla="*/ 16 h 90"/>
                    <a:gd name="T62" fmla="*/ 0 w 232"/>
                    <a:gd name="T63" fmla="*/ 0 h 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232" h="90">
                      <a:moveTo>
                        <a:pt x="0" y="0"/>
                      </a:moveTo>
                      <a:lnTo>
                        <a:pt x="6" y="8"/>
                      </a:lnTo>
                      <a:lnTo>
                        <a:pt x="7" y="16"/>
                      </a:lnTo>
                      <a:lnTo>
                        <a:pt x="10" y="27"/>
                      </a:lnTo>
                      <a:lnTo>
                        <a:pt x="16" y="19"/>
                      </a:lnTo>
                      <a:lnTo>
                        <a:pt x="23" y="24"/>
                      </a:lnTo>
                      <a:lnTo>
                        <a:pt x="44" y="34"/>
                      </a:lnTo>
                      <a:lnTo>
                        <a:pt x="54" y="36"/>
                      </a:lnTo>
                      <a:lnTo>
                        <a:pt x="56" y="47"/>
                      </a:lnTo>
                      <a:lnTo>
                        <a:pt x="64" y="39"/>
                      </a:lnTo>
                      <a:lnTo>
                        <a:pt x="71" y="39"/>
                      </a:lnTo>
                      <a:lnTo>
                        <a:pt x="65" y="49"/>
                      </a:lnTo>
                      <a:lnTo>
                        <a:pt x="75" y="44"/>
                      </a:lnTo>
                      <a:lnTo>
                        <a:pt x="83" y="42"/>
                      </a:lnTo>
                      <a:lnTo>
                        <a:pt x="95" y="40"/>
                      </a:lnTo>
                      <a:lnTo>
                        <a:pt x="105" y="40"/>
                      </a:lnTo>
                      <a:lnTo>
                        <a:pt x="116" y="42"/>
                      </a:lnTo>
                      <a:lnTo>
                        <a:pt x="125" y="45"/>
                      </a:lnTo>
                      <a:lnTo>
                        <a:pt x="133" y="48"/>
                      </a:lnTo>
                      <a:lnTo>
                        <a:pt x="141" y="55"/>
                      </a:lnTo>
                      <a:lnTo>
                        <a:pt x="144" y="69"/>
                      </a:lnTo>
                      <a:lnTo>
                        <a:pt x="134" y="79"/>
                      </a:lnTo>
                      <a:lnTo>
                        <a:pt x="119" y="81"/>
                      </a:lnTo>
                      <a:lnTo>
                        <a:pt x="109" y="81"/>
                      </a:lnTo>
                      <a:lnTo>
                        <a:pt x="115" y="85"/>
                      </a:lnTo>
                      <a:lnTo>
                        <a:pt x="119" y="87"/>
                      </a:lnTo>
                      <a:lnTo>
                        <a:pt x="126" y="89"/>
                      </a:lnTo>
                      <a:lnTo>
                        <a:pt x="137" y="88"/>
                      </a:lnTo>
                      <a:lnTo>
                        <a:pt x="143" y="84"/>
                      </a:lnTo>
                      <a:lnTo>
                        <a:pt x="146" y="84"/>
                      </a:lnTo>
                      <a:lnTo>
                        <a:pt x="154" y="88"/>
                      </a:lnTo>
                      <a:lnTo>
                        <a:pt x="161" y="89"/>
                      </a:lnTo>
                      <a:lnTo>
                        <a:pt x="155" y="82"/>
                      </a:lnTo>
                      <a:lnTo>
                        <a:pt x="149" y="76"/>
                      </a:lnTo>
                      <a:lnTo>
                        <a:pt x="151" y="65"/>
                      </a:lnTo>
                      <a:lnTo>
                        <a:pt x="160" y="57"/>
                      </a:lnTo>
                      <a:lnTo>
                        <a:pt x="172" y="57"/>
                      </a:lnTo>
                      <a:lnTo>
                        <a:pt x="188" y="57"/>
                      </a:lnTo>
                      <a:lnTo>
                        <a:pt x="196" y="62"/>
                      </a:lnTo>
                      <a:lnTo>
                        <a:pt x="196" y="67"/>
                      </a:lnTo>
                      <a:lnTo>
                        <a:pt x="196" y="79"/>
                      </a:lnTo>
                      <a:lnTo>
                        <a:pt x="193" y="83"/>
                      </a:lnTo>
                      <a:lnTo>
                        <a:pt x="197" y="84"/>
                      </a:lnTo>
                      <a:lnTo>
                        <a:pt x="209" y="74"/>
                      </a:lnTo>
                      <a:lnTo>
                        <a:pt x="216" y="73"/>
                      </a:lnTo>
                      <a:lnTo>
                        <a:pt x="220" y="74"/>
                      </a:lnTo>
                      <a:lnTo>
                        <a:pt x="231" y="83"/>
                      </a:lnTo>
                      <a:lnTo>
                        <a:pt x="225" y="71"/>
                      </a:lnTo>
                      <a:lnTo>
                        <a:pt x="218" y="63"/>
                      </a:lnTo>
                      <a:lnTo>
                        <a:pt x="208" y="57"/>
                      </a:lnTo>
                      <a:lnTo>
                        <a:pt x="197" y="52"/>
                      </a:lnTo>
                      <a:lnTo>
                        <a:pt x="188" y="49"/>
                      </a:lnTo>
                      <a:lnTo>
                        <a:pt x="171" y="47"/>
                      </a:lnTo>
                      <a:lnTo>
                        <a:pt x="154" y="51"/>
                      </a:lnTo>
                      <a:lnTo>
                        <a:pt x="144" y="46"/>
                      </a:lnTo>
                      <a:lnTo>
                        <a:pt x="133" y="40"/>
                      </a:lnTo>
                      <a:lnTo>
                        <a:pt x="113" y="37"/>
                      </a:lnTo>
                      <a:lnTo>
                        <a:pt x="98" y="36"/>
                      </a:lnTo>
                      <a:lnTo>
                        <a:pt x="84" y="35"/>
                      </a:lnTo>
                      <a:lnTo>
                        <a:pt x="63" y="31"/>
                      </a:lnTo>
                      <a:lnTo>
                        <a:pt x="42" y="25"/>
                      </a:lnTo>
                      <a:lnTo>
                        <a:pt x="21" y="16"/>
                      </a:lnTo>
                      <a:lnTo>
                        <a:pt x="7" y="2"/>
                      </a:lnTo>
                      <a:lnTo>
                        <a:pt x="0" y="0"/>
                      </a:lnTo>
                    </a:path>
                  </a:pathLst>
                </a:custGeom>
                <a:solidFill>
                  <a:srgbClr val="804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3" name="Freeform 81"/>
                <xdr:cNvSpPr>
                  <a:spLocks/>
                </xdr:cNvSpPr>
              </xdr:nvSpPr>
              <xdr:spPr bwMode="auto">
                <a:xfrm>
                  <a:off x="2997" y="1952"/>
                  <a:ext cx="17" cy="14"/>
                </a:xfrm>
                <a:custGeom>
                  <a:avLst/>
                  <a:gdLst>
                    <a:gd name="T0" fmla="*/ 7 w 17"/>
                    <a:gd name="T1" fmla="*/ 0 h 14"/>
                    <a:gd name="T2" fmla="*/ 2 w 17"/>
                    <a:gd name="T3" fmla="*/ 1 h 14"/>
                    <a:gd name="T4" fmla="*/ 0 w 17"/>
                    <a:gd name="T5" fmla="*/ 5 h 14"/>
                    <a:gd name="T6" fmla="*/ 3 w 17"/>
                    <a:gd name="T7" fmla="*/ 12 h 14"/>
                    <a:gd name="T8" fmla="*/ 8 w 17"/>
                    <a:gd name="T9" fmla="*/ 13 h 14"/>
                    <a:gd name="T10" fmla="*/ 15 w 17"/>
                    <a:gd name="T11" fmla="*/ 12 h 14"/>
                    <a:gd name="T12" fmla="*/ 16 w 17"/>
                    <a:gd name="T13" fmla="*/ 8 h 14"/>
                    <a:gd name="T14" fmla="*/ 16 w 17"/>
                    <a:gd name="T15" fmla="*/ 4 h 14"/>
                    <a:gd name="T16" fmla="*/ 7 w 17"/>
                    <a:gd name="T17" fmla="*/ 0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 h="14">
                      <a:moveTo>
                        <a:pt x="7" y="0"/>
                      </a:moveTo>
                      <a:lnTo>
                        <a:pt x="2" y="1"/>
                      </a:lnTo>
                      <a:lnTo>
                        <a:pt x="0" y="5"/>
                      </a:lnTo>
                      <a:lnTo>
                        <a:pt x="3" y="12"/>
                      </a:lnTo>
                      <a:lnTo>
                        <a:pt x="8" y="13"/>
                      </a:lnTo>
                      <a:lnTo>
                        <a:pt x="15" y="12"/>
                      </a:lnTo>
                      <a:lnTo>
                        <a:pt x="16" y="8"/>
                      </a:lnTo>
                      <a:lnTo>
                        <a:pt x="16" y="4"/>
                      </a:lnTo>
                      <a:lnTo>
                        <a:pt x="7" y="0"/>
                      </a:lnTo>
                    </a:path>
                  </a:pathLst>
                </a:custGeom>
                <a:solidFill>
                  <a:srgbClr val="FFC08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4" name="Freeform 82"/>
                <xdr:cNvSpPr>
                  <a:spLocks/>
                </xdr:cNvSpPr>
              </xdr:nvSpPr>
              <xdr:spPr bwMode="auto">
                <a:xfrm>
                  <a:off x="3079" y="1963"/>
                  <a:ext cx="27" cy="30"/>
                </a:xfrm>
                <a:custGeom>
                  <a:avLst/>
                  <a:gdLst>
                    <a:gd name="T0" fmla="*/ 9 w 27"/>
                    <a:gd name="T1" fmla="*/ 0 h 30"/>
                    <a:gd name="T2" fmla="*/ 1 w 27"/>
                    <a:gd name="T3" fmla="*/ 3 h 30"/>
                    <a:gd name="T4" fmla="*/ 0 w 27"/>
                    <a:gd name="T5" fmla="*/ 7 h 30"/>
                    <a:gd name="T6" fmla="*/ 2 w 27"/>
                    <a:gd name="T7" fmla="*/ 14 h 30"/>
                    <a:gd name="T8" fmla="*/ 6 w 27"/>
                    <a:gd name="T9" fmla="*/ 21 h 30"/>
                    <a:gd name="T10" fmla="*/ 12 w 27"/>
                    <a:gd name="T11" fmla="*/ 27 h 30"/>
                    <a:gd name="T12" fmla="*/ 17 w 27"/>
                    <a:gd name="T13" fmla="*/ 29 h 30"/>
                    <a:gd name="T14" fmla="*/ 20 w 27"/>
                    <a:gd name="T15" fmla="*/ 28 h 30"/>
                    <a:gd name="T16" fmla="*/ 24 w 27"/>
                    <a:gd name="T17" fmla="*/ 24 h 30"/>
                    <a:gd name="T18" fmla="*/ 26 w 27"/>
                    <a:gd name="T19" fmla="*/ 17 h 30"/>
                    <a:gd name="T20" fmla="*/ 25 w 27"/>
                    <a:gd name="T21" fmla="*/ 9 h 30"/>
                    <a:gd name="T22" fmla="*/ 20 w 27"/>
                    <a:gd name="T23" fmla="*/ 4 h 30"/>
                    <a:gd name="T24" fmla="*/ 9 w 27"/>
                    <a:gd name="T25" fmla="*/ 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7" h="30">
                      <a:moveTo>
                        <a:pt x="9" y="0"/>
                      </a:moveTo>
                      <a:lnTo>
                        <a:pt x="1" y="3"/>
                      </a:lnTo>
                      <a:lnTo>
                        <a:pt x="0" y="7"/>
                      </a:lnTo>
                      <a:lnTo>
                        <a:pt x="2" y="14"/>
                      </a:lnTo>
                      <a:lnTo>
                        <a:pt x="6" y="21"/>
                      </a:lnTo>
                      <a:lnTo>
                        <a:pt x="12" y="27"/>
                      </a:lnTo>
                      <a:lnTo>
                        <a:pt x="17" y="29"/>
                      </a:lnTo>
                      <a:lnTo>
                        <a:pt x="20" y="28"/>
                      </a:lnTo>
                      <a:lnTo>
                        <a:pt x="24" y="24"/>
                      </a:lnTo>
                      <a:lnTo>
                        <a:pt x="26" y="17"/>
                      </a:lnTo>
                      <a:lnTo>
                        <a:pt x="25" y="9"/>
                      </a:lnTo>
                      <a:lnTo>
                        <a:pt x="20" y="4"/>
                      </a:lnTo>
                      <a:lnTo>
                        <a:pt x="9" y="0"/>
                      </a:lnTo>
                    </a:path>
                  </a:pathLst>
                </a:custGeom>
                <a:solidFill>
                  <a:srgbClr val="FFC08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5" name="Freeform 83"/>
                <xdr:cNvSpPr>
                  <a:spLocks/>
                </xdr:cNvSpPr>
              </xdr:nvSpPr>
              <xdr:spPr bwMode="auto">
                <a:xfrm>
                  <a:off x="3131" y="1973"/>
                  <a:ext cx="38" cy="36"/>
                </a:xfrm>
                <a:custGeom>
                  <a:avLst/>
                  <a:gdLst>
                    <a:gd name="T0" fmla="*/ 37 w 38"/>
                    <a:gd name="T1" fmla="*/ 9 h 36"/>
                    <a:gd name="T2" fmla="*/ 29 w 38"/>
                    <a:gd name="T3" fmla="*/ 4 h 36"/>
                    <a:gd name="T4" fmla="*/ 19 w 38"/>
                    <a:gd name="T5" fmla="*/ 4 h 36"/>
                    <a:gd name="T6" fmla="*/ 16 w 38"/>
                    <a:gd name="T7" fmla="*/ 3 h 36"/>
                    <a:gd name="T8" fmla="*/ 11 w 38"/>
                    <a:gd name="T9" fmla="*/ 0 h 36"/>
                    <a:gd name="T10" fmla="*/ 4 w 38"/>
                    <a:gd name="T11" fmla="*/ 2 h 36"/>
                    <a:gd name="T12" fmla="*/ 1 w 38"/>
                    <a:gd name="T13" fmla="*/ 9 h 36"/>
                    <a:gd name="T14" fmla="*/ 2 w 38"/>
                    <a:gd name="T15" fmla="*/ 18 h 36"/>
                    <a:gd name="T16" fmla="*/ 1 w 38"/>
                    <a:gd name="T17" fmla="*/ 21 h 36"/>
                    <a:gd name="T18" fmla="*/ 0 w 38"/>
                    <a:gd name="T19" fmla="*/ 24 h 36"/>
                    <a:gd name="T20" fmla="*/ 1 w 38"/>
                    <a:gd name="T21" fmla="*/ 27 h 36"/>
                    <a:gd name="T22" fmla="*/ 6 w 38"/>
                    <a:gd name="T23" fmla="*/ 28 h 36"/>
                    <a:gd name="T24" fmla="*/ 7 w 38"/>
                    <a:gd name="T25" fmla="*/ 28 h 36"/>
                    <a:gd name="T26" fmla="*/ 10 w 38"/>
                    <a:gd name="T27" fmla="*/ 30 h 36"/>
                    <a:gd name="T28" fmla="*/ 8 w 38"/>
                    <a:gd name="T29" fmla="*/ 35 h 36"/>
                    <a:gd name="T30" fmla="*/ 15 w 38"/>
                    <a:gd name="T31" fmla="*/ 31 h 36"/>
                    <a:gd name="T32" fmla="*/ 12 w 38"/>
                    <a:gd name="T33" fmla="*/ 28 h 36"/>
                    <a:gd name="T34" fmla="*/ 8 w 38"/>
                    <a:gd name="T35" fmla="*/ 22 h 36"/>
                    <a:gd name="T36" fmla="*/ 7 w 38"/>
                    <a:gd name="T37" fmla="*/ 16 h 36"/>
                    <a:gd name="T38" fmla="*/ 7 w 38"/>
                    <a:gd name="T39" fmla="*/ 10 h 36"/>
                    <a:gd name="T40" fmla="*/ 12 w 38"/>
                    <a:gd name="T41" fmla="*/ 7 h 36"/>
                    <a:gd name="T42" fmla="*/ 13 w 38"/>
                    <a:gd name="T43" fmla="*/ 7 h 36"/>
                    <a:gd name="T44" fmla="*/ 17 w 38"/>
                    <a:gd name="T45" fmla="*/ 15 h 36"/>
                    <a:gd name="T46" fmla="*/ 20 w 38"/>
                    <a:gd name="T47" fmla="*/ 20 h 36"/>
                    <a:gd name="T48" fmla="*/ 25 w 38"/>
                    <a:gd name="T49" fmla="*/ 24 h 36"/>
                    <a:gd name="T50" fmla="*/ 29 w 38"/>
                    <a:gd name="T51" fmla="*/ 25 h 36"/>
                    <a:gd name="T52" fmla="*/ 32 w 38"/>
                    <a:gd name="T53" fmla="*/ 25 h 36"/>
                    <a:gd name="T54" fmla="*/ 37 w 38"/>
                    <a:gd name="T55" fmla="*/ 19 h 36"/>
                    <a:gd name="T56" fmla="*/ 37 w 38"/>
                    <a:gd name="T57" fmla="*/ 9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8" h="36">
                      <a:moveTo>
                        <a:pt x="37" y="9"/>
                      </a:moveTo>
                      <a:lnTo>
                        <a:pt x="29" y="4"/>
                      </a:lnTo>
                      <a:lnTo>
                        <a:pt x="19" y="4"/>
                      </a:lnTo>
                      <a:lnTo>
                        <a:pt x="16" y="3"/>
                      </a:lnTo>
                      <a:lnTo>
                        <a:pt x="11" y="0"/>
                      </a:lnTo>
                      <a:lnTo>
                        <a:pt x="4" y="2"/>
                      </a:lnTo>
                      <a:lnTo>
                        <a:pt x="1" y="9"/>
                      </a:lnTo>
                      <a:lnTo>
                        <a:pt x="2" y="18"/>
                      </a:lnTo>
                      <a:lnTo>
                        <a:pt x="1" y="21"/>
                      </a:lnTo>
                      <a:lnTo>
                        <a:pt x="0" y="24"/>
                      </a:lnTo>
                      <a:lnTo>
                        <a:pt x="1" y="27"/>
                      </a:lnTo>
                      <a:lnTo>
                        <a:pt x="6" y="28"/>
                      </a:lnTo>
                      <a:lnTo>
                        <a:pt x="7" y="28"/>
                      </a:lnTo>
                      <a:lnTo>
                        <a:pt x="10" y="30"/>
                      </a:lnTo>
                      <a:lnTo>
                        <a:pt x="8" y="35"/>
                      </a:lnTo>
                      <a:lnTo>
                        <a:pt x="15" y="31"/>
                      </a:lnTo>
                      <a:lnTo>
                        <a:pt x="12" y="28"/>
                      </a:lnTo>
                      <a:lnTo>
                        <a:pt x="8" y="22"/>
                      </a:lnTo>
                      <a:lnTo>
                        <a:pt x="7" y="16"/>
                      </a:lnTo>
                      <a:lnTo>
                        <a:pt x="7" y="10"/>
                      </a:lnTo>
                      <a:lnTo>
                        <a:pt x="12" y="7"/>
                      </a:lnTo>
                      <a:lnTo>
                        <a:pt x="13" y="7"/>
                      </a:lnTo>
                      <a:lnTo>
                        <a:pt x="17" y="15"/>
                      </a:lnTo>
                      <a:lnTo>
                        <a:pt x="20" y="20"/>
                      </a:lnTo>
                      <a:lnTo>
                        <a:pt x="25" y="24"/>
                      </a:lnTo>
                      <a:lnTo>
                        <a:pt x="29" y="25"/>
                      </a:lnTo>
                      <a:lnTo>
                        <a:pt x="32" y="25"/>
                      </a:lnTo>
                      <a:lnTo>
                        <a:pt x="37" y="19"/>
                      </a:lnTo>
                      <a:lnTo>
                        <a:pt x="37" y="9"/>
                      </a:lnTo>
                    </a:path>
                  </a:pathLst>
                </a:custGeom>
                <a:solidFill>
                  <a:srgbClr val="FFC08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6" name="Freeform 84"/>
                <xdr:cNvSpPr>
                  <a:spLocks/>
                </xdr:cNvSpPr>
              </xdr:nvSpPr>
              <xdr:spPr bwMode="auto">
                <a:xfrm>
                  <a:off x="3176" y="1992"/>
                  <a:ext cx="19" cy="21"/>
                </a:xfrm>
                <a:custGeom>
                  <a:avLst/>
                  <a:gdLst>
                    <a:gd name="T0" fmla="*/ 11 w 19"/>
                    <a:gd name="T1" fmla="*/ 2 h 21"/>
                    <a:gd name="T2" fmla="*/ 6 w 19"/>
                    <a:gd name="T3" fmla="*/ 0 h 21"/>
                    <a:gd name="T4" fmla="*/ 2 w 19"/>
                    <a:gd name="T5" fmla="*/ 1 h 21"/>
                    <a:gd name="T6" fmla="*/ 0 w 19"/>
                    <a:gd name="T7" fmla="*/ 5 h 21"/>
                    <a:gd name="T8" fmla="*/ 0 w 19"/>
                    <a:gd name="T9" fmla="*/ 8 h 21"/>
                    <a:gd name="T10" fmla="*/ 1 w 19"/>
                    <a:gd name="T11" fmla="*/ 12 h 21"/>
                    <a:gd name="T12" fmla="*/ 4 w 19"/>
                    <a:gd name="T13" fmla="*/ 17 h 21"/>
                    <a:gd name="T14" fmla="*/ 9 w 19"/>
                    <a:gd name="T15" fmla="*/ 20 h 21"/>
                    <a:gd name="T16" fmla="*/ 12 w 19"/>
                    <a:gd name="T17" fmla="*/ 20 h 21"/>
                    <a:gd name="T18" fmla="*/ 17 w 19"/>
                    <a:gd name="T19" fmla="*/ 19 h 21"/>
                    <a:gd name="T20" fmla="*/ 18 w 19"/>
                    <a:gd name="T21" fmla="*/ 12 h 21"/>
                    <a:gd name="T22" fmla="*/ 16 w 19"/>
                    <a:gd name="T23" fmla="*/ 7 h 21"/>
                    <a:gd name="T24" fmla="*/ 11 w 19"/>
                    <a:gd name="T25" fmla="*/ 2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19" h="21">
                      <a:moveTo>
                        <a:pt x="11" y="2"/>
                      </a:moveTo>
                      <a:lnTo>
                        <a:pt x="6" y="0"/>
                      </a:lnTo>
                      <a:lnTo>
                        <a:pt x="2" y="1"/>
                      </a:lnTo>
                      <a:lnTo>
                        <a:pt x="0" y="5"/>
                      </a:lnTo>
                      <a:lnTo>
                        <a:pt x="0" y="8"/>
                      </a:lnTo>
                      <a:lnTo>
                        <a:pt x="1" y="12"/>
                      </a:lnTo>
                      <a:lnTo>
                        <a:pt x="4" y="17"/>
                      </a:lnTo>
                      <a:lnTo>
                        <a:pt x="9" y="20"/>
                      </a:lnTo>
                      <a:lnTo>
                        <a:pt x="12" y="20"/>
                      </a:lnTo>
                      <a:lnTo>
                        <a:pt x="17" y="19"/>
                      </a:lnTo>
                      <a:lnTo>
                        <a:pt x="18" y="12"/>
                      </a:lnTo>
                      <a:lnTo>
                        <a:pt x="16" y="7"/>
                      </a:lnTo>
                      <a:lnTo>
                        <a:pt x="11" y="2"/>
                      </a:lnTo>
                    </a:path>
                  </a:pathLst>
                </a:custGeom>
                <a:solidFill>
                  <a:srgbClr val="FFC08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7" name="Freeform 85"/>
                <xdr:cNvSpPr>
                  <a:spLocks/>
                </xdr:cNvSpPr>
              </xdr:nvSpPr>
              <xdr:spPr bwMode="auto">
                <a:xfrm>
                  <a:off x="2956" y="1802"/>
                  <a:ext cx="373" cy="191"/>
                </a:xfrm>
                <a:custGeom>
                  <a:avLst/>
                  <a:gdLst>
                    <a:gd name="T0" fmla="*/ 39 w 373"/>
                    <a:gd name="T1" fmla="*/ 133 h 191"/>
                    <a:gd name="T2" fmla="*/ 112 w 373"/>
                    <a:gd name="T3" fmla="*/ 148 h 191"/>
                    <a:gd name="T4" fmla="*/ 168 w 373"/>
                    <a:gd name="T5" fmla="*/ 164 h 191"/>
                    <a:gd name="T6" fmla="*/ 216 w 373"/>
                    <a:gd name="T7" fmla="*/ 164 h 191"/>
                    <a:gd name="T8" fmla="*/ 250 w 373"/>
                    <a:gd name="T9" fmla="*/ 181 h 191"/>
                    <a:gd name="T10" fmla="*/ 274 w 373"/>
                    <a:gd name="T11" fmla="*/ 190 h 191"/>
                    <a:gd name="T12" fmla="*/ 303 w 373"/>
                    <a:gd name="T13" fmla="*/ 184 h 191"/>
                    <a:gd name="T14" fmla="*/ 317 w 373"/>
                    <a:gd name="T15" fmla="*/ 164 h 191"/>
                    <a:gd name="T16" fmla="*/ 355 w 373"/>
                    <a:gd name="T17" fmla="*/ 158 h 191"/>
                    <a:gd name="T18" fmla="*/ 341 w 373"/>
                    <a:gd name="T19" fmla="*/ 155 h 191"/>
                    <a:gd name="T20" fmla="*/ 322 w 373"/>
                    <a:gd name="T21" fmla="*/ 134 h 191"/>
                    <a:gd name="T22" fmla="*/ 276 w 373"/>
                    <a:gd name="T23" fmla="*/ 118 h 191"/>
                    <a:gd name="T24" fmla="*/ 277 w 373"/>
                    <a:gd name="T25" fmla="*/ 98 h 191"/>
                    <a:gd name="T26" fmla="*/ 286 w 373"/>
                    <a:gd name="T27" fmla="*/ 87 h 191"/>
                    <a:gd name="T28" fmla="*/ 354 w 373"/>
                    <a:gd name="T29" fmla="*/ 122 h 191"/>
                    <a:gd name="T30" fmla="*/ 366 w 373"/>
                    <a:gd name="T31" fmla="*/ 117 h 191"/>
                    <a:gd name="T32" fmla="*/ 356 w 373"/>
                    <a:gd name="T33" fmla="*/ 110 h 191"/>
                    <a:gd name="T34" fmla="*/ 339 w 373"/>
                    <a:gd name="T35" fmla="*/ 101 h 191"/>
                    <a:gd name="T36" fmla="*/ 313 w 373"/>
                    <a:gd name="T37" fmla="*/ 89 h 191"/>
                    <a:gd name="T38" fmla="*/ 316 w 373"/>
                    <a:gd name="T39" fmla="*/ 65 h 191"/>
                    <a:gd name="T40" fmla="*/ 302 w 373"/>
                    <a:gd name="T41" fmla="*/ 64 h 191"/>
                    <a:gd name="T42" fmla="*/ 278 w 373"/>
                    <a:gd name="T43" fmla="*/ 63 h 191"/>
                    <a:gd name="T44" fmla="*/ 255 w 373"/>
                    <a:gd name="T45" fmla="*/ 52 h 191"/>
                    <a:gd name="T46" fmla="*/ 258 w 373"/>
                    <a:gd name="T47" fmla="*/ 42 h 191"/>
                    <a:gd name="T48" fmla="*/ 267 w 373"/>
                    <a:gd name="T49" fmla="*/ 24 h 191"/>
                    <a:gd name="T50" fmla="*/ 285 w 373"/>
                    <a:gd name="T51" fmla="*/ 12 h 191"/>
                    <a:gd name="T52" fmla="*/ 301 w 373"/>
                    <a:gd name="T53" fmla="*/ 16 h 191"/>
                    <a:gd name="T54" fmla="*/ 257 w 373"/>
                    <a:gd name="T55" fmla="*/ 6 h 191"/>
                    <a:gd name="T56" fmla="*/ 250 w 373"/>
                    <a:gd name="T57" fmla="*/ 31 h 191"/>
                    <a:gd name="T58" fmla="*/ 238 w 373"/>
                    <a:gd name="T59" fmla="*/ 61 h 191"/>
                    <a:gd name="T60" fmla="*/ 227 w 373"/>
                    <a:gd name="T61" fmla="*/ 94 h 191"/>
                    <a:gd name="T62" fmla="*/ 196 w 373"/>
                    <a:gd name="T63" fmla="*/ 93 h 191"/>
                    <a:gd name="T64" fmla="*/ 175 w 373"/>
                    <a:gd name="T65" fmla="*/ 91 h 191"/>
                    <a:gd name="T66" fmla="*/ 160 w 373"/>
                    <a:gd name="T67" fmla="*/ 98 h 191"/>
                    <a:gd name="T68" fmla="*/ 170 w 373"/>
                    <a:gd name="T69" fmla="*/ 104 h 191"/>
                    <a:gd name="T70" fmla="*/ 195 w 373"/>
                    <a:gd name="T71" fmla="*/ 121 h 191"/>
                    <a:gd name="T72" fmla="*/ 205 w 373"/>
                    <a:gd name="T73" fmla="*/ 134 h 191"/>
                    <a:gd name="T74" fmla="*/ 161 w 373"/>
                    <a:gd name="T75" fmla="*/ 110 h 191"/>
                    <a:gd name="T76" fmla="*/ 132 w 373"/>
                    <a:gd name="T77" fmla="*/ 95 h 191"/>
                    <a:gd name="T78" fmla="*/ 110 w 373"/>
                    <a:gd name="T79" fmla="*/ 97 h 191"/>
                    <a:gd name="T80" fmla="*/ 103 w 373"/>
                    <a:gd name="T81" fmla="*/ 88 h 191"/>
                    <a:gd name="T82" fmla="*/ 59 w 373"/>
                    <a:gd name="T83" fmla="*/ 49 h 191"/>
                    <a:gd name="T84" fmla="*/ 29 w 373"/>
                    <a:gd name="T85" fmla="*/ 42 h 191"/>
                    <a:gd name="T86" fmla="*/ 82 w 373"/>
                    <a:gd name="T87" fmla="*/ 92 h 191"/>
                    <a:gd name="T88" fmla="*/ 122 w 373"/>
                    <a:gd name="T89" fmla="*/ 112 h 191"/>
                    <a:gd name="T90" fmla="*/ 139 w 373"/>
                    <a:gd name="T91" fmla="*/ 128 h 191"/>
                    <a:gd name="T92" fmla="*/ 168 w 373"/>
                    <a:gd name="T93" fmla="*/ 145 h 191"/>
                    <a:gd name="T94" fmla="*/ 160 w 373"/>
                    <a:gd name="T95" fmla="*/ 154 h 191"/>
                    <a:gd name="T96" fmla="*/ 132 w 373"/>
                    <a:gd name="T97" fmla="*/ 134 h 191"/>
                    <a:gd name="T98" fmla="*/ 103 w 373"/>
                    <a:gd name="T99" fmla="*/ 117 h 191"/>
                    <a:gd name="T100" fmla="*/ 69 w 373"/>
                    <a:gd name="T101" fmla="*/ 109 h 191"/>
                    <a:gd name="T102" fmla="*/ 38 w 373"/>
                    <a:gd name="T103" fmla="*/ 87 h 191"/>
                    <a:gd name="T104" fmla="*/ 16 w 373"/>
                    <a:gd name="T105" fmla="*/ 81 h 1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373" h="191">
                      <a:moveTo>
                        <a:pt x="0" y="103"/>
                      </a:moveTo>
                      <a:lnTo>
                        <a:pt x="23" y="115"/>
                      </a:lnTo>
                      <a:lnTo>
                        <a:pt x="39" y="133"/>
                      </a:lnTo>
                      <a:lnTo>
                        <a:pt x="57" y="138"/>
                      </a:lnTo>
                      <a:lnTo>
                        <a:pt x="89" y="145"/>
                      </a:lnTo>
                      <a:lnTo>
                        <a:pt x="112" y="148"/>
                      </a:lnTo>
                      <a:lnTo>
                        <a:pt x="135" y="149"/>
                      </a:lnTo>
                      <a:lnTo>
                        <a:pt x="154" y="154"/>
                      </a:lnTo>
                      <a:lnTo>
                        <a:pt x="168" y="164"/>
                      </a:lnTo>
                      <a:lnTo>
                        <a:pt x="188" y="162"/>
                      </a:lnTo>
                      <a:lnTo>
                        <a:pt x="206" y="162"/>
                      </a:lnTo>
                      <a:lnTo>
                        <a:pt x="216" y="164"/>
                      </a:lnTo>
                      <a:lnTo>
                        <a:pt x="231" y="174"/>
                      </a:lnTo>
                      <a:lnTo>
                        <a:pt x="242" y="178"/>
                      </a:lnTo>
                      <a:lnTo>
                        <a:pt x="250" y="181"/>
                      </a:lnTo>
                      <a:lnTo>
                        <a:pt x="260" y="185"/>
                      </a:lnTo>
                      <a:lnTo>
                        <a:pt x="268" y="189"/>
                      </a:lnTo>
                      <a:lnTo>
                        <a:pt x="274" y="190"/>
                      </a:lnTo>
                      <a:lnTo>
                        <a:pt x="284" y="190"/>
                      </a:lnTo>
                      <a:lnTo>
                        <a:pt x="294" y="188"/>
                      </a:lnTo>
                      <a:lnTo>
                        <a:pt x="303" y="184"/>
                      </a:lnTo>
                      <a:lnTo>
                        <a:pt x="309" y="181"/>
                      </a:lnTo>
                      <a:lnTo>
                        <a:pt x="313" y="174"/>
                      </a:lnTo>
                      <a:lnTo>
                        <a:pt x="317" y="164"/>
                      </a:lnTo>
                      <a:lnTo>
                        <a:pt x="332" y="170"/>
                      </a:lnTo>
                      <a:lnTo>
                        <a:pt x="344" y="166"/>
                      </a:lnTo>
                      <a:lnTo>
                        <a:pt x="355" y="158"/>
                      </a:lnTo>
                      <a:lnTo>
                        <a:pt x="358" y="148"/>
                      </a:lnTo>
                      <a:lnTo>
                        <a:pt x="346" y="152"/>
                      </a:lnTo>
                      <a:lnTo>
                        <a:pt x="341" y="155"/>
                      </a:lnTo>
                      <a:lnTo>
                        <a:pt x="352" y="144"/>
                      </a:lnTo>
                      <a:lnTo>
                        <a:pt x="336" y="144"/>
                      </a:lnTo>
                      <a:lnTo>
                        <a:pt x="322" y="134"/>
                      </a:lnTo>
                      <a:lnTo>
                        <a:pt x="304" y="124"/>
                      </a:lnTo>
                      <a:lnTo>
                        <a:pt x="284" y="119"/>
                      </a:lnTo>
                      <a:lnTo>
                        <a:pt x="276" y="118"/>
                      </a:lnTo>
                      <a:lnTo>
                        <a:pt x="277" y="111"/>
                      </a:lnTo>
                      <a:lnTo>
                        <a:pt x="285" y="103"/>
                      </a:lnTo>
                      <a:lnTo>
                        <a:pt x="277" y="98"/>
                      </a:lnTo>
                      <a:lnTo>
                        <a:pt x="279" y="91"/>
                      </a:lnTo>
                      <a:lnTo>
                        <a:pt x="281" y="85"/>
                      </a:lnTo>
                      <a:lnTo>
                        <a:pt x="286" y="87"/>
                      </a:lnTo>
                      <a:lnTo>
                        <a:pt x="308" y="100"/>
                      </a:lnTo>
                      <a:lnTo>
                        <a:pt x="335" y="117"/>
                      </a:lnTo>
                      <a:lnTo>
                        <a:pt x="354" y="122"/>
                      </a:lnTo>
                      <a:lnTo>
                        <a:pt x="366" y="124"/>
                      </a:lnTo>
                      <a:lnTo>
                        <a:pt x="372" y="117"/>
                      </a:lnTo>
                      <a:lnTo>
                        <a:pt x="366" y="117"/>
                      </a:lnTo>
                      <a:lnTo>
                        <a:pt x="368" y="107"/>
                      </a:lnTo>
                      <a:lnTo>
                        <a:pt x="358" y="112"/>
                      </a:lnTo>
                      <a:lnTo>
                        <a:pt x="356" y="110"/>
                      </a:lnTo>
                      <a:lnTo>
                        <a:pt x="359" y="99"/>
                      </a:lnTo>
                      <a:lnTo>
                        <a:pt x="348" y="106"/>
                      </a:lnTo>
                      <a:lnTo>
                        <a:pt x="339" y="101"/>
                      </a:lnTo>
                      <a:lnTo>
                        <a:pt x="332" y="94"/>
                      </a:lnTo>
                      <a:lnTo>
                        <a:pt x="319" y="91"/>
                      </a:lnTo>
                      <a:lnTo>
                        <a:pt x="313" y="89"/>
                      </a:lnTo>
                      <a:lnTo>
                        <a:pt x="307" y="84"/>
                      </a:lnTo>
                      <a:lnTo>
                        <a:pt x="308" y="79"/>
                      </a:lnTo>
                      <a:lnTo>
                        <a:pt x="316" y="65"/>
                      </a:lnTo>
                      <a:lnTo>
                        <a:pt x="301" y="76"/>
                      </a:lnTo>
                      <a:lnTo>
                        <a:pt x="294" y="72"/>
                      </a:lnTo>
                      <a:lnTo>
                        <a:pt x="302" y="64"/>
                      </a:lnTo>
                      <a:lnTo>
                        <a:pt x="299" y="57"/>
                      </a:lnTo>
                      <a:lnTo>
                        <a:pt x="287" y="65"/>
                      </a:lnTo>
                      <a:lnTo>
                        <a:pt x="278" y="63"/>
                      </a:lnTo>
                      <a:lnTo>
                        <a:pt x="272" y="61"/>
                      </a:lnTo>
                      <a:lnTo>
                        <a:pt x="263" y="56"/>
                      </a:lnTo>
                      <a:lnTo>
                        <a:pt x="255" y="52"/>
                      </a:lnTo>
                      <a:lnTo>
                        <a:pt x="251" y="48"/>
                      </a:lnTo>
                      <a:lnTo>
                        <a:pt x="263" y="46"/>
                      </a:lnTo>
                      <a:lnTo>
                        <a:pt x="258" y="42"/>
                      </a:lnTo>
                      <a:lnTo>
                        <a:pt x="257" y="36"/>
                      </a:lnTo>
                      <a:lnTo>
                        <a:pt x="261" y="29"/>
                      </a:lnTo>
                      <a:lnTo>
                        <a:pt x="267" y="24"/>
                      </a:lnTo>
                      <a:lnTo>
                        <a:pt x="265" y="19"/>
                      </a:lnTo>
                      <a:lnTo>
                        <a:pt x="273" y="8"/>
                      </a:lnTo>
                      <a:lnTo>
                        <a:pt x="285" y="12"/>
                      </a:lnTo>
                      <a:lnTo>
                        <a:pt x="303" y="21"/>
                      </a:lnTo>
                      <a:lnTo>
                        <a:pt x="317" y="27"/>
                      </a:lnTo>
                      <a:lnTo>
                        <a:pt x="301" y="16"/>
                      </a:lnTo>
                      <a:lnTo>
                        <a:pt x="285" y="6"/>
                      </a:lnTo>
                      <a:lnTo>
                        <a:pt x="269" y="0"/>
                      </a:lnTo>
                      <a:lnTo>
                        <a:pt x="257" y="6"/>
                      </a:lnTo>
                      <a:lnTo>
                        <a:pt x="255" y="17"/>
                      </a:lnTo>
                      <a:lnTo>
                        <a:pt x="252" y="24"/>
                      </a:lnTo>
                      <a:lnTo>
                        <a:pt x="250" y="31"/>
                      </a:lnTo>
                      <a:lnTo>
                        <a:pt x="246" y="42"/>
                      </a:lnTo>
                      <a:lnTo>
                        <a:pt x="241" y="48"/>
                      </a:lnTo>
                      <a:lnTo>
                        <a:pt x="238" y="61"/>
                      </a:lnTo>
                      <a:lnTo>
                        <a:pt x="238" y="75"/>
                      </a:lnTo>
                      <a:lnTo>
                        <a:pt x="234" y="87"/>
                      </a:lnTo>
                      <a:lnTo>
                        <a:pt x="227" y="94"/>
                      </a:lnTo>
                      <a:lnTo>
                        <a:pt x="217" y="98"/>
                      </a:lnTo>
                      <a:lnTo>
                        <a:pt x="206" y="97"/>
                      </a:lnTo>
                      <a:lnTo>
                        <a:pt x="196" y="93"/>
                      </a:lnTo>
                      <a:lnTo>
                        <a:pt x="187" y="90"/>
                      </a:lnTo>
                      <a:lnTo>
                        <a:pt x="181" y="87"/>
                      </a:lnTo>
                      <a:lnTo>
                        <a:pt x="175" y="91"/>
                      </a:lnTo>
                      <a:lnTo>
                        <a:pt x="175" y="94"/>
                      </a:lnTo>
                      <a:lnTo>
                        <a:pt x="165" y="95"/>
                      </a:lnTo>
                      <a:lnTo>
                        <a:pt x="160" y="98"/>
                      </a:lnTo>
                      <a:lnTo>
                        <a:pt x="160" y="100"/>
                      </a:lnTo>
                      <a:lnTo>
                        <a:pt x="161" y="103"/>
                      </a:lnTo>
                      <a:lnTo>
                        <a:pt x="170" y="104"/>
                      </a:lnTo>
                      <a:lnTo>
                        <a:pt x="177" y="109"/>
                      </a:lnTo>
                      <a:lnTo>
                        <a:pt x="183" y="112"/>
                      </a:lnTo>
                      <a:lnTo>
                        <a:pt x="195" y="121"/>
                      </a:lnTo>
                      <a:lnTo>
                        <a:pt x="212" y="133"/>
                      </a:lnTo>
                      <a:lnTo>
                        <a:pt x="214" y="135"/>
                      </a:lnTo>
                      <a:lnTo>
                        <a:pt x="205" y="134"/>
                      </a:lnTo>
                      <a:lnTo>
                        <a:pt x="196" y="126"/>
                      </a:lnTo>
                      <a:lnTo>
                        <a:pt x="178" y="117"/>
                      </a:lnTo>
                      <a:lnTo>
                        <a:pt x="161" y="110"/>
                      </a:lnTo>
                      <a:lnTo>
                        <a:pt x="151" y="106"/>
                      </a:lnTo>
                      <a:lnTo>
                        <a:pt x="141" y="100"/>
                      </a:lnTo>
                      <a:lnTo>
                        <a:pt x="132" y="95"/>
                      </a:lnTo>
                      <a:lnTo>
                        <a:pt x="122" y="92"/>
                      </a:lnTo>
                      <a:lnTo>
                        <a:pt x="114" y="93"/>
                      </a:lnTo>
                      <a:lnTo>
                        <a:pt x="110" y="97"/>
                      </a:lnTo>
                      <a:lnTo>
                        <a:pt x="106" y="100"/>
                      </a:lnTo>
                      <a:lnTo>
                        <a:pt x="101" y="97"/>
                      </a:lnTo>
                      <a:lnTo>
                        <a:pt x="103" y="88"/>
                      </a:lnTo>
                      <a:lnTo>
                        <a:pt x="104" y="81"/>
                      </a:lnTo>
                      <a:lnTo>
                        <a:pt x="90" y="70"/>
                      </a:lnTo>
                      <a:lnTo>
                        <a:pt x="59" y="49"/>
                      </a:lnTo>
                      <a:lnTo>
                        <a:pt x="42" y="30"/>
                      </a:lnTo>
                      <a:lnTo>
                        <a:pt x="37" y="19"/>
                      </a:lnTo>
                      <a:lnTo>
                        <a:pt x="29" y="42"/>
                      </a:lnTo>
                      <a:lnTo>
                        <a:pt x="46" y="49"/>
                      </a:lnTo>
                      <a:lnTo>
                        <a:pt x="64" y="75"/>
                      </a:lnTo>
                      <a:lnTo>
                        <a:pt x="82" y="92"/>
                      </a:lnTo>
                      <a:lnTo>
                        <a:pt x="96" y="104"/>
                      </a:lnTo>
                      <a:lnTo>
                        <a:pt x="107" y="112"/>
                      </a:lnTo>
                      <a:lnTo>
                        <a:pt x="122" y="112"/>
                      </a:lnTo>
                      <a:lnTo>
                        <a:pt x="127" y="112"/>
                      </a:lnTo>
                      <a:lnTo>
                        <a:pt x="134" y="118"/>
                      </a:lnTo>
                      <a:lnTo>
                        <a:pt x="139" y="128"/>
                      </a:lnTo>
                      <a:lnTo>
                        <a:pt x="157" y="134"/>
                      </a:lnTo>
                      <a:lnTo>
                        <a:pt x="161" y="136"/>
                      </a:lnTo>
                      <a:lnTo>
                        <a:pt x="168" y="145"/>
                      </a:lnTo>
                      <a:lnTo>
                        <a:pt x="175" y="155"/>
                      </a:lnTo>
                      <a:lnTo>
                        <a:pt x="174" y="157"/>
                      </a:lnTo>
                      <a:lnTo>
                        <a:pt x="160" y="154"/>
                      </a:lnTo>
                      <a:lnTo>
                        <a:pt x="149" y="142"/>
                      </a:lnTo>
                      <a:lnTo>
                        <a:pt x="142" y="138"/>
                      </a:lnTo>
                      <a:lnTo>
                        <a:pt x="132" y="134"/>
                      </a:lnTo>
                      <a:lnTo>
                        <a:pt x="124" y="122"/>
                      </a:lnTo>
                      <a:lnTo>
                        <a:pt x="117" y="118"/>
                      </a:lnTo>
                      <a:lnTo>
                        <a:pt x="103" y="117"/>
                      </a:lnTo>
                      <a:lnTo>
                        <a:pt x="92" y="113"/>
                      </a:lnTo>
                      <a:lnTo>
                        <a:pt x="83" y="110"/>
                      </a:lnTo>
                      <a:lnTo>
                        <a:pt x="69" y="109"/>
                      </a:lnTo>
                      <a:lnTo>
                        <a:pt x="59" y="102"/>
                      </a:lnTo>
                      <a:lnTo>
                        <a:pt x="52" y="101"/>
                      </a:lnTo>
                      <a:lnTo>
                        <a:pt x="38" y="87"/>
                      </a:lnTo>
                      <a:lnTo>
                        <a:pt x="28" y="71"/>
                      </a:lnTo>
                      <a:lnTo>
                        <a:pt x="21" y="64"/>
                      </a:lnTo>
                      <a:lnTo>
                        <a:pt x="16" y="81"/>
                      </a:lnTo>
                      <a:lnTo>
                        <a:pt x="0" y="103"/>
                      </a:lnTo>
                    </a:path>
                  </a:pathLst>
                </a:custGeom>
                <a:solidFill>
                  <a:srgbClr val="C06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8" name="Freeform 86"/>
                <xdr:cNvSpPr>
                  <a:spLocks/>
                </xdr:cNvSpPr>
              </xdr:nvSpPr>
              <xdr:spPr bwMode="auto">
                <a:xfrm>
                  <a:off x="3336" y="1542"/>
                  <a:ext cx="312" cy="314"/>
                </a:xfrm>
                <a:custGeom>
                  <a:avLst/>
                  <a:gdLst>
                    <a:gd name="T0" fmla="*/ 154 w 312"/>
                    <a:gd name="T1" fmla="*/ 0 h 314"/>
                    <a:gd name="T2" fmla="*/ 311 w 312"/>
                    <a:gd name="T3" fmla="*/ 0 h 314"/>
                    <a:gd name="T4" fmla="*/ 311 w 312"/>
                    <a:gd name="T5" fmla="*/ 218 h 314"/>
                    <a:gd name="T6" fmla="*/ 160 w 312"/>
                    <a:gd name="T7" fmla="*/ 313 h 314"/>
                    <a:gd name="T8" fmla="*/ 146 w 312"/>
                    <a:gd name="T9" fmla="*/ 271 h 314"/>
                    <a:gd name="T10" fmla="*/ 131 w 312"/>
                    <a:gd name="T11" fmla="*/ 240 h 314"/>
                    <a:gd name="T12" fmla="*/ 124 w 312"/>
                    <a:gd name="T13" fmla="*/ 228 h 314"/>
                    <a:gd name="T14" fmla="*/ 115 w 312"/>
                    <a:gd name="T15" fmla="*/ 209 h 314"/>
                    <a:gd name="T16" fmla="*/ 108 w 312"/>
                    <a:gd name="T17" fmla="*/ 196 h 314"/>
                    <a:gd name="T18" fmla="*/ 100 w 312"/>
                    <a:gd name="T19" fmla="*/ 185 h 314"/>
                    <a:gd name="T20" fmla="*/ 91 w 312"/>
                    <a:gd name="T21" fmla="*/ 173 h 314"/>
                    <a:gd name="T22" fmla="*/ 82 w 312"/>
                    <a:gd name="T23" fmla="*/ 161 h 314"/>
                    <a:gd name="T24" fmla="*/ 71 w 312"/>
                    <a:gd name="T25" fmla="*/ 150 h 314"/>
                    <a:gd name="T26" fmla="*/ 64 w 312"/>
                    <a:gd name="T27" fmla="*/ 143 h 314"/>
                    <a:gd name="T28" fmla="*/ 59 w 312"/>
                    <a:gd name="T29" fmla="*/ 136 h 314"/>
                    <a:gd name="T30" fmla="*/ 52 w 312"/>
                    <a:gd name="T31" fmla="*/ 131 h 314"/>
                    <a:gd name="T32" fmla="*/ 44 w 312"/>
                    <a:gd name="T33" fmla="*/ 124 h 314"/>
                    <a:gd name="T34" fmla="*/ 35 w 312"/>
                    <a:gd name="T35" fmla="*/ 117 h 314"/>
                    <a:gd name="T36" fmla="*/ 29 w 312"/>
                    <a:gd name="T37" fmla="*/ 111 h 314"/>
                    <a:gd name="T38" fmla="*/ 21 w 312"/>
                    <a:gd name="T39" fmla="*/ 109 h 314"/>
                    <a:gd name="T40" fmla="*/ 16 w 312"/>
                    <a:gd name="T41" fmla="*/ 108 h 314"/>
                    <a:gd name="T42" fmla="*/ 11 w 312"/>
                    <a:gd name="T43" fmla="*/ 109 h 314"/>
                    <a:gd name="T44" fmla="*/ 7 w 312"/>
                    <a:gd name="T45" fmla="*/ 109 h 314"/>
                    <a:gd name="T46" fmla="*/ 0 w 312"/>
                    <a:gd name="T47" fmla="*/ 111 h 314"/>
                    <a:gd name="T48" fmla="*/ 51 w 312"/>
                    <a:gd name="T49" fmla="*/ 74 h 314"/>
                    <a:gd name="T50" fmla="*/ 88 w 312"/>
                    <a:gd name="T51" fmla="*/ 43 h 314"/>
                    <a:gd name="T52" fmla="*/ 133 w 312"/>
                    <a:gd name="T53" fmla="*/ 12 h 314"/>
                    <a:gd name="T54" fmla="*/ 154 w 312"/>
                    <a:gd name="T55" fmla="*/ 0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312" h="314">
                      <a:moveTo>
                        <a:pt x="154" y="0"/>
                      </a:moveTo>
                      <a:lnTo>
                        <a:pt x="311" y="0"/>
                      </a:lnTo>
                      <a:lnTo>
                        <a:pt x="311" y="218"/>
                      </a:lnTo>
                      <a:lnTo>
                        <a:pt x="160" y="313"/>
                      </a:lnTo>
                      <a:lnTo>
                        <a:pt x="146" y="271"/>
                      </a:lnTo>
                      <a:lnTo>
                        <a:pt x="131" y="240"/>
                      </a:lnTo>
                      <a:lnTo>
                        <a:pt x="124" y="228"/>
                      </a:lnTo>
                      <a:lnTo>
                        <a:pt x="115" y="209"/>
                      </a:lnTo>
                      <a:lnTo>
                        <a:pt x="108" y="196"/>
                      </a:lnTo>
                      <a:lnTo>
                        <a:pt x="100" y="185"/>
                      </a:lnTo>
                      <a:lnTo>
                        <a:pt x="91" y="173"/>
                      </a:lnTo>
                      <a:lnTo>
                        <a:pt x="82" y="161"/>
                      </a:lnTo>
                      <a:lnTo>
                        <a:pt x="71" y="150"/>
                      </a:lnTo>
                      <a:lnTo>
                        <a:pt x="64" y="143"/>
                      </a:lnTo>
                      <a:lnTo>
                        <a:pt x="59" y="136"/>
                      </a:lnTo>
                      <a:lnTo>
                        <a:pt x="52" y="131"/>
                      </a:lnTo>
                      <a:lnTo>
                        <a:pt x="44" y="124"/>
                      </a:lnTo>
                      <a:lnTo>
                        <a:pt x="35" y="117"/>
                      </a:lnTo>
                      <a:lnTo>
                        <a:pt x="29" y="111"/>
                      </a:lnTo>
                      <a:lnTo>
                        <a:pt x="21" y="109"/>
                      </a:lnTo>
                      <a:lnTo>
                        <a:pt x="16" y="108"/>
                      </a:lnTo>
                      <a:lnTo>
                        <a:pt x="11" y="109"/>
                      </a:lnTo>
                      <a:lnTo>
                        <a:pt x="7" y="109"/>
                      </a:lnTo>
                      <a:lnTo>
                        <a:pt x="0" y="111"/>
                      </a:lnTo>
                      <a:lnTo>
                        <a:pt x="51" y="74"/>
                      </a:lnTo>
                      <a:lnTo>
                        <a:pt x="88" y="43"/>
                      </a:lnTo>
                      <a:lnTo>
                        <a:pt x="133" y="12"/>
                      </a:lnTo>
                      <a:lnTo>
                        <a:pt x="154" y="0"/>
                      </a:lnTo>
                    </a:path>
                  </a:pathLst>
                </a:custGeom>
                <a:solidFill>
                  <a:srgbClr val="7F7F9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49" name="Freeform 87"/>
                <xdr:cNvSpPr>
                  <a:spLocks/>
                </xdr:cNvSpPr>
              </xdr:nvSpPr>
              <xdr:spPr bwMode="auto">
                <a:xfrm>
                  <a:off x="3468" y="1825"/>
                  <a:ext cx="28" cy="31"/>
                </a:xfrm>
                <a:custGeom>
                  <a:avLst/>
                  <a:gdLst>
                    <a:gd name="T0" fmla="*/ 0 w 28"/>
                    <a:gd name="T1" fmla="*/ 4 h 31"/>
                    <a:gd name="T2" fmla="*/ 4 w 28"/>
                    <a:gd name="T3" fmla="*/ 10 h 31"/>
                    <a:gd name="T4" fmla="*/ 10 w 28"/>
                    <a:gd name="T5" fmla="*/ 17 h 31"/>
                    <a:gd name="T6" fmla="*/ 17 w 28"/>
                    <a:gd name="T7" fmla="*/ 23 h 31"/>
                    <a:gd name="T8" fmla="*/ 19 w 28"/>
                    <a:gd name="T9" fmla="*/ 25 h 31"/>
                    <a:gd name="T10" fmla="*/ 24 w 28"/>
                    <a:gd name="T11" fmla="*/ 28 h 31"/>
                    <a:gd name="T12" fmla="*/ 27 w 28"/>
                    <a:gd name="T13" fmla="*/ 30 h 31"/>
                    <a:gd name="T14" fmla="*/ 22 w 28"/>
                    <a:gd name="T15" fmla="*/ 17 h 31"/>
                    <a:gd name="T16" fmla="*/ 18 w 28"/>
                    <a:gd name="T17" fmla="*/ 4 h 31"/>
                    <a:gd name="T18" fmla="*/ 16 w 28"/>
                    <a:gd name="T19" fmla="*/ 0 h 31"/>
                    <a:gd name="T20" fmla="*/ 0 w 28"/>
                    <a:gd name="T21" fmla="*/ 4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8" h="31">
                      <a:moveTo>
                        <a:pt x="0" y="4"/>
                      </a:moveTo>
                      <a:lnTo>
                        <a:pt x="4" y="10"/>
                      </a:lnTo>
                      <a:lnTo>
                        <a:pt x="10" y="17"/>
                      </a:lnTo>
                      <a:lnTo>
                        <a:pt x="17" y="23"/>
                      </a:lnTo>
                      <a:lnTo>
                        <a:pt x="19" y="25"/>
                      </a:lnTo>
                      <a:lnTo>
                        <a:pt x="24" y="28"/>
                      </a:lnTo>
                      <a:lnTo>
                        <a:pt x="27" y="30"/>
                      </a:lnTo>
                      <a:lnTo>
                        <a:pt x="22" y="17"/>
                      </a:lnTo>
                      <a:lnTo>
                        <a:pt x="18" y="4"/>
                      </a:lnTo>
                      <a:lnTo>
                        <a:pt x="16" y="0"/>
                      </a:lnTo>
                      <a:lnTo>
                        <a:pt x="0" y="4"/>
                      </a:lnTo>
                    </a:path>
                  </a:pathLst>
                </a:custGeom>
                <a:solidFill>
                  <a:srgbClr val="7F7F9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0" name="Freeform 88"/>
                <xdr:cNvSpPr>
                  <a:spLocks/>
                </xdr:cNvSpPr>
              </xdr:nvSpPr>
              <xdr:spPr bwMode="auto">
                <a:xfrm>
                  <a:off x="3459" y="1644"/>
                  <a:ext cx="189" cy="212"/>
                </a:xfrm>
                <a:custGeom>
                  <a:avLst/>
                  <a:gdLst>
                    <a:gd name="T0" fmla="*/ 0 w 189"/>
                    <a:gd name="T1" fmla="*/ 117 h 212"/>
                    <a:gd name="T2" fmla="*/ 10 w 189"/>
                    <a:gd name="T3" fmla="*/ 140 h 212"/>
                    <a:gd name="T4" fmla="*/ 19 w 189"/>
                    <a:gd name="T5" fmla="*/ 162 h 212"/>
                    <a:gd name="T6" fmla="*/ 24 w 189"/>
                    <a:gd name="T7" fmla="*/ 177 h 212"/>
                    <a:gd name="T8" fmla="*/ 6 w 189"/>
                    <a:gd name="T9" fmla="*/ 184 h 212"/>
                    <a:gd name="T10" fmla="*/ 10 w 189"/>
                    <a:gd name="T11" fmla="*/ 191 h 212"/>
                    <a:gd name="T12" fmla="*/ 15 w 189"/>
                    <a:gd name="T13" fmla="*/ 196 h 212"/>
                    <a:gd name="T14" fmla="*/ 17 w 189"/>
                    <a:gd name="T15" fmla="*/ 200 h 212"/>
                    <a:gd name="T16" fmla="*/ 22 w 189"/>
                    <a:gd name="T17" fmla="*/ 206 h 212"/>
                    <a:gd name="T18" fmla="*/ 29 w 189"/>
                    <a:gd name="T19" fmla="*/ 209 h 212"/>
                    <a:gd name="T20" fmla="*/ 34 w 189"/>
                    <a:gd name="T21" fmla="*/ 211 h 212"/>
                    <a:gd name="T22" fmla="*/ 38 w 189"/>
                    <a:gd name="T23" fmla="*/ 210 h 212"/>
                    <a:gd name="T24" fmla="*/ 45 w 189"/>
                    <a:gd name="T25" fmla="*/ 207 h 212"/>
                    <a:gd name="T26" fmla="*/ 76 w 189"/>
                    <a:gd name="T27" fmla="*/ 186 h 212"/>
                    <a:gd name="T28" fmla="*/ 138 w 189"/>
                    <a:gd name="T29" fmla="*/ 147 h 212"/>
                    <a:gd name="T30" fmla="*/ 188 w 189"/>
                    <a:gd name="T31" fmla="*/ 115 h 212"/>
                    <a:gd name="T32" fmla="*/ 188 w 189"/>
                    <a:gd name="T33" fmla="*/ 0 h 212"/>
                    <a:gd name="T34" fmla="*/ 154 w 189"/>
                    <a:gd name="T35" fmla="*/ 17 h 212"/>
                    <a:gd name="T36" fmla="*/ 168 w 189"/>
                    <a:gd name="T37" fmla="*/ 19 h 212"/>
                    <a:gd name="T38" fmla="*/ 174 w 189"/>
                    <a:gd name="T39" fmla="*/ 26 h 212"/>
                    <a:gd name="T40" fmla="*/ 177 w 189"/>
                    <a:gd name="T41" fmla="*/ 35 h 212"/>
                    <a:gd name="T42" fmla="*/ 178 w 189"/>
                    <a:gd name="T43" fmla="*/ 43 h 212"/>
                    <a:gd name="T44" fmla="*/ 172 w 189"/>
                    <a:gd name="T45" fmla="*/ 46 h 212"/>
                    <a:gd name="T46" fmla="*/ 163 w 189"/>
                    <a:gd name="T47" fmla="*/ 48 h 212"/>
                    <a:gd name="T48" fmla="*/ 145 w 189"/>
                    <a:gd name="T49" fmla="*/ 50 h 212"/>
                    <a:gd name="T50" fmla="*/ 128 w 189"/>
                    <a:gd name="T51" fmla="*/ 48 h 212"/>
                    <a:gd name="T52" fmla="*/ 112 w 189"/>
                    <a:gd name="T53" fmla="*/ 46 h 212"/>
                    <a:gd name="T54" fmla="*/ 107 w 189"/>
                    <a:gd name="T55" fmla="*/ 46 h 212"/>
                    <a:gd name="T56" fmla="*/ 87 w 189"/>
                    <a:gd name="T57" fmla="*/ 53 h 212"/>
                    <a:gd name="T58" fmla="*/ 106 w 189"/>
                    <a:gd name="T59" fmla="*/ 65 h 212"/>
                    <a:gd name="T60" fmla="*/ 118 w 189"/>
                    <a:gd name="T61" fmla="*/ 72 h 212"/>
                    <a:gd name="T62" fmla="*/ 125 w 189"/>
                    <a:gd name="T63" fmla="*/ 80 h 212"/>
                    <a:gd name="T64" fmla="*/ 128 w 189"/>
                    <a:gd name="T65" fmla="*/ 86 h 212"/>
                    <a:gd name="T66" fmla="*/ 126 w 189"/>
                    <a:gd name="T67" fmla="*/ 90 h 212"/>
                    <a:gd name="T68" fmla="*/ 110 w 189"/>
                    <a:gd name="T69" fmla="*/ 92 h 212"/>
                    <a:gd name="T70" fmla="*/ 98 w 189"/>
                    <a:gd name="T71" fmla="*/ 94 h 212"/>
                    <a:gd name="T72" fmla="*/ 85 w 189"/>
                    <a:gd name="T73" fmla="*/ 94 h 212"/>
                    <a:gd name="T74" fmla="*/ 75 w 189"/>
                    <a:gd name="T75" fmla="*/ 90 h 212"/>
                    <a:gd name="T76" fmla="*/ 63 w 189"/>
                    <a:gd name="T77" fmla="*/ 90 h 212"/>
                    <a:gd name="T78" fmla="*/ 49 w 189"/>
                    <a:gd name="T79" fmla="*/ 90 h 212"/>
                    <a:gd name="T80" fmla="*/ 38 w 189"/>
                    <a:gd name="T81" fmla="*/ 94 h 212"/>
                    <a:gd name="T82" fmla="*/ 28 w 189"/>
                    <a:gd name="T83" fmla="*/ 94 h 212"/>
                    <a:gd name="T84" fmla="*/ 26 w 189"/>
                    <a:gd name="T85" fmla="*/ 97 h 212"/>
                    <a:gd name="T86" fmla="*/ 34 w 189"/>
                    <a:gd name="T87" fmla="*/ 104 h 212"/>
                    <a:gd name="T88" fmla="*/ 46 w 189"/>
                    <a:gd name="T89" fmla="*/ 111 h 212"/>
                    <a:gd name="T90" fmla="*/ 69 w 189"/>
                    <a:gd name="T91" fmla="*/ 114 h 212"/>
                    <a:gd name="T92" fmla="*/ 78 w 189"/>
                    <a:gd name="T93" fmla="*/ 115 h 212"/>
                    <a:gd name="T94" fmla="*/ 81 w 189"/>
                    <a:gd name="T95" fmla="*/ 120 h 212"/>
                    <a:gd name="T96" fmla="*/ 76 w 189"/>
                    <a:gd name="T97" fmla="*/ 123 h 212"/>
                    <a:gd name="T98" fmla="*/ 63 w 189"/>
                    <a:gd name="T99" fmla="*/ 122 h 212"/>
                    <a:gd name="T100" fmla="*/ 47 w 189"/>
                    <a:gd name="T101" fmla="*/ 117 h 212"/>
                    <a:gd name="T102" fmla="*/ 17 w 189"/>
                    <a:gd name="T103" fmla="*/ 115 h 212"/>
                    <a:gd name="T104" fmla="*/ 0 w 189"/>
                    <a:gd name="T105" fmla="*/ 117 h 2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89" h="212">
                      <a:moveTo>
                        <a:pt x="0" y="117"/>
                      </a:moveTo>
                      <a:lnTo>
                        <a:pt x="10" y="140"/>
                      </a:lnTo>
                      <a:lnTo>
                        <a:pt x="19" y="162"/>
                      </a:lnTo>
                      <a:lnTo>
                        <a:pt x="24" y="177"/>
                      </a:lnTo>
                      <a:lnTo>
                        <a:pt x="6" y="184"/>
                      </a:lnTo>
                      <a:lnTo>
                        <a:pt x="10" y="191"/>
                      </a:lnTo>
                      <a:lnTo>
                        <a:pt x="15" y="196"/>
                      </a:lnTo>
                      <a:lnTo>
                        <a:pt x="17" y="200"/>
                      </a:lnTo>
                      <a:lnTo>
                        <a:pt x="22" y="206"/>
                      </a:lnTo>
                      <a:lnTo>
                        <a:pt x="29" y="209"/>
                      </a:lnTo>
                      <a:lnTo>
                        <a:pt x="34" y="211"/>
                      </a:lnTo>
                      <a:lnTo>
                        <a:pt x="38" y="210"/>
                      </a:lnTo>
                      <a:lnTo>
                        <a:pt x="45" y="207"/>
                      </a:lnTo>
                      <a:lnTo>
                        <a:pt x="76" y="186"/>
                      </a:lnTo>
                      <a:lnTo>
                        <a:pt x="138" y="147"/>
                      </a:lnTo>
                      <a:lnTo>
                        <a:pt x="188" y="115"/>
                      </a:lnTo>
                      <a:lnTo>
                        <a:pt x="188" y="0"/>
                      </a:lnTo>
                      <a:lnTo>
                        <a:pt x="154" y="17"/>
                      </a:lnTo>
                      <a:lnTo>
                        <a:pt x="168" y="19"/>
                      </a:lnTo>
                      <a:lnTo>
                        <a:pt x="174" y="26"/>
                      </a:lnTo>
                      <a:lnTo>
                        <a:pt x="177" y="35"/>
                      </a:lnTo>
                      <a:lnTo>
                        <a:pt x="178" y="43"/>
                      </a:lnTo>
                      <a:lnTo>
                        <a:pt x="172" y="46"/>
                      </a:lnTo>
                      <a:lnTo>
                        <a:pt x="163" y="48"/>
                      </a:lnTo>
                      <a:lnTo>
                        <a:pt x="145" y="50"/>
                      </a:lnTo>
                      <a:lnTo>
                        <a:pt x="128" y="48"/>
                      </a:lnTo>
                      <a:lnTo>
                        <a:pt x="112" y="46"/>
                      </a:lnTo>
                      <a:lnTo>
                        <a:pt x="107" y="46"/>
                      </a:lnTo>
                      <a:lnTo>
                        <a:pt x="87" y="53"/>
                      </a:lnTo>
                      <a:lnTo>
                        <a:pt x="106" y="65"/>
                      </a:lnTo>
                      <a:lnTo>
                        <a:pt x="118" y="72"/>
                      </a:lnTo>
                      <a:lnTo>
                        <a:pt x="125" y="80"/>
                      </a:lnTo>
                      <a:lnTo>
                        <a:pt x="128" y="86"/>
                      </a:lnTo>
                      <a:lnTo>
                        <a:pt x="126" y="90"/>
                      </a:lnTo>
                      <a:lnTo>
                        <a:pt x="110" y="92"/>
                      </a:lnTo>
                      <a:lnTo>
                        <a:pt x="98" y="94"/>
                      </a:lnTo>
                      <a:lnTo>
                        <a:pt x="85" y="94"/>
                      </a:lnTo>
                      <a:lnTo>
                        <a:pt x="75" y="90"/>
                      </a:lnTo>
                      <a:lnTo>
                        <a:pt x="63" y="90"/>
                      </a:lnTo>
                      <a:lnTo>
                        <a:pt x="49" y="90"/>
                      </a:lnTo>
                      <a:lnTo>
                        <a:pt x="38" y="94"/>
                      </a:lnTo>
                      <a:lnTo>
                        <a:pt x="28" y="94"/>
                      </a:lnTo>
                      <a:lnTo>
                        <a:pt x="26" y="97"/>
                      </a:lnTo>
                      <a:lnTo>
                        <a:pt x="34" y="104"/>
                      </a:lnTo>
                      <a:lnTo>
                        <a:pt x="46" y="111"/>
                      </a:lnTo>
                      <a:lnTo>
                        <a:pt x="69" y="114"/>
                      </a:lnTo>
                      <a:lnTo>
                        <a:pt x="78" y="115"/>
                      </a:lnTo>
                      <a:lnTo>
                        <a:pt x="81" y="120"/>
                      </a:lnTo>
                      <a:lnTo>
                        <a:pt x="76" y="123"/>
                      </a:lnTo>
                      <a:lnTo>
                        <a:pt x="63" y="122"/>
                      </a:lnTo>
                      <a:lnTo>
                        <a:pt x="47" y="117"/>
                      </a:lnTo>
                      <a:lnTo>
                        <a:pt x="17" y="115"/>
                      </a:lnTo>
                      <a:lnTo>
                        <a:pt x="0" y="117"/>
                      </a:lnTo>
                    </a:path>
                  </a:pathLst>
                </a:custGeom>
                <a:solidFill>
                  <a:srgbClr val="5F5F7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1" name="Freeform 89"/>
                <xdr:cNvSpPr>
                  <a:spLocks/>
                </xdr:cNvSpPr>
              </xdr:nvSpPr>
              <xdr:spPr bwMode="auto">
                <a:xfrm>
                  <a:off x="3468" y="1825"/>
                  <a:ext cx="21" cy="27"/>
                </a:xfrm>
                <a:custGeom>
                  <a:avLst/>
                  <a:gdLst>
                    <a:gd name="T0" fmla="*/ 0 w 21"/>
                    <a:gd name="T1" fmla="*/ 4 h 27"/>
                    <a:gd name="T2" fmla="*/ 2 w 21"/>
                    <a:gd name="T3" fmla="*/ 9 h 27"/>
                    <a:gd name="T4" fmla="*/ 6 w 21"/>
                    <a:gd name="T5" fmla="*/ 15 h 27"/>
                    <a:gd name="T6" fmla="*/ 11 w 21"/>
                    <a:gd name="T7" fmla="*/ 20 h 27"/>
                    <a:gd name="T8" fmla="*/ 17 w 21"/>
                    <a:gd name="T9" fmla="*/ 25 h 27"/>
                    <a:gd name="T10" fmla="*/ 20 w 21"/>
                    <a:gd name="T11" fmla="*/ 26 h 27"/>
                    <a:gd name="T12" fmla="*/ 20 w 21"/>
                    <a:gd name="T13" fmla="*/ 22 h 27"/>
                    <a:gd name="T14" fmla="*/ 17 w 21"/>
                    <a:gd name="T15" fmla="*/ 13 h 27"/>
                    <a:gd name="T16" fmla="*/ 12 w 21"/>
                    <a:gd name="T17" fmla="*/ 0 h 27"/>
                    <a:gd name="T18" fmla="*/ 0 w 21"/>
                    <a:gd name="T19" fmla="*/ 4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1" h="27">
                      <a:moveTo>
                        <a:pt x="0" y="4"/>
                      </a:moveTo>
                      <a:lnTo>
                        <a:pt x="2" y="9"/>
                      </a:lnTo>
                      <a:lnTo>
                        <a:pt x="6" y="15"/>
                      </a:lnTo>
                      <a:lnTo>
                        <a:pt x="11" y="20"/>
                      </a:lnTo>
                      <a:lnTo>
                        <a:pt x="17" y="25"/>
                      </a:lnTo>
                      <a:lnTo>
                        <a:pt x="20" y="26"/>
                      </a:lnTo>
                      <a:lnTo>
                        <a:pt x="20" y="22"/>
                      </a:lnTo>
                      <a:lnTo>
                        <a:pt x="17" y="13"/>
                      </a:lnTo>
                      <a:lnTo>
                        <a:pt x="12" y="0"/>
                      </a:lnTo>
                      <a:lnTo>
                        <a:pt x="0" y="4"/>
                      </a:lnTo>
                    </a:path>
                  </a:pathLst>
                </a:custGeom>
                <a:solidFill>
                  <a:srgbClr val="000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2" name="Freeform 90"/>
                <xdr:cNvSpPr>
                  <a:spLocks/>
                </xdr:cNvSpPr>
              </xdr:nvSpPr>
              <xdr:spPr bwMode="auto">
                <a:xfrm>
                  <a:off x="3452" y="1637"/>
                  <a:ext cx="194" cy="119"/>
                </a:xfrm>
                <a:custGeom>
                  <a:avLst/>
                  <a:gdLst>
                    <a:gd name="T0" fmla="*/ 3 w 194"/>
                    <a:gd name="T1" fmla="*/ 118 h 119"/>
                    <a:gd name="T2" fmla="*/ 30 w 194"/>
                    <a:gd name="T3" fmla="*/ 107 h 119"/>
                    <a:gd name="T4" fmla="*/ 50 w 194"/>
                    <a:gd name="T5" fmla="*/ 93 h 119"/>
                    <a:gd name="T6" fmla="*/ 69 w 194"/>
                    <a:gd name="T7" fmla="*/ 77 h 119"/>
                    <a:gd name="T8" fmla="*/ 103 w 194"/>
                    <a:gd name="T9" fmla="*/ 59 h 119"/>
                    <a:gd name="T10" fmla="*/ 138 w 194"/>
                    <a:gd name="T11" fmla="*/ 42 h 119"/>
                    <a:gd name="T12" fmla="*/ 164 w 194"/>
                    <a:gd name="T13" fmla="*/ 26 h 119"/>
                    <a:gd name="T14" fmla="*/ 193 w 194"/>
                    <a:gd name="T15" fmla="*/ 13 h 119"/>
                    <a:gd name="T16" fmla="*/ 193 w 194"/>
                    <a:gd name="T17" fmla="*/ 0 h 119"/>
                    <a:gd name="T18" fmla="*/ 162 w 194"/>
                    <a:gd name="T19" fmla="*/ 10 h 119"/>
                    <a:gd name="T20" fmla="*/ 151 w 194"/>
                    <a:gd name="T21" fmla="*/ 13 h 119"/>
                    <a:gd name="T22" fmla="*/ 148 w 194"/>
                    <a:gd name="T23" fmla="*/ 17 h 119"/>
                    <a:gd name="T24" fmla="*/ 148 w 194"/>
                    <a:gd name="T25" fmla="*/ 21 h 119"/>
                    <a:gd name="T26" fmla="*/ 149 w 194"/>
                    <a:gd name="T27" fmla="*/ 27 h 119"/>
                    <a:gd name="T28" fmla="*/ 134 w 194"/>
                    <a:gd name="T29" fmla="*/ 31 h 119"/>
                    <a:gd name="T30" fmla="*/ 113 w 194"/>
                    <a:gd name="T31" fmla="*/ 42 h 119"/>
                    <a:gd name="T32" fmla="*/ 96 w 194"/>
                    <a:gd name="T33" fmla="*/ 51 h 119"/>
                    <a:gd name="T34" fmla="*/ 82 w 194"/>
                    <a:gd name="T35" fmla="*/ 57 h 119"/>
                    <a:gd name="T36" fmla="*/ 69 w 194"/>
                    <a:gd name="T37" fmla="*/ 65 h 119"/>
                    <a:gd name="T38" fmla="*/ 55 w 194"/>
                    <a:gd name="T39" fmla="*/ 72 h 119"/>
                    <a:gd name="T40" fmla="*/ 42 w 194"/>
                    <a:gd name="T41" fmla="*/ 84 h 119"/>
                    <a:gd name="T42" fmla="*/ 34 w 194"/>
                    <a:gd name="T43" fmla="*/ 89 h 119"/>
                    <a:gd name="T44" fmla="*/ 21 w 194"/>
                    <a:gd name="T45" fmla="*/ 98 h 119"/>
                    <a:gd name="T46" fmla="*/ 11 w 194"/>
                    <a:gd name="T47" fmla="*/ 103 h 119"/>
                    <a:gd name="T48" fmla="*/ 0 w 194"/>
                    <a:gd name="T49" fmla="*/ 112 h 119"/>
                    <a:gd name="T50" fmla="*/ 3 w 194"/>
                    <a:gd name="T51" fmla="*/ 118 h 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94" h="119">
                      <a:moveTo>
                        <a:pt x="3" y="118"/>
                      </a:moveTo>
                      <a:lnTo>
                        <a:pt x="30" y="107"/>
                      </a:lnTo>
                      <a:lnTo>
                        <a:pt x="50" y="93"/>
                      </a:lnTo>
                      <a:lnTo>
                        <a:pt x="69" y="77"/>
                      </a:lnTo>
                      <a:lnTo>
                        <a:pt x="103" y="59"/>
                      </a:lnTo>
                      <a:lnTo>
                        <a:pt x="138" y="42"/>
                      </a:lnTo>
                      <a:lnTo>
                        <a:pt x="164" y="26"/>
                      </a:lnTo>
                      <a:lnTo>
                        <a:pt x="193" y="13"/>
                      </a:lnTo>
                      <a:lnTo>
                        <a:pt x="193" y="0"/>
                      </a:lnTo>
                      <a:lnTo>
                        <a:pt x="162" y="10"/>
                      </a:lnTo>
                      <a:lnTo>
                        <a:pt x="151" y="13"/>
                      </a:lnTo>
                      <a:lnTo>
                        <a:pt x="148" y="17"/>
                      </a:lnTo>
                      <a:lnTo>
                        <a:pt x="148" y="21"/>
                      </a:lnTo>
                      <a:lnTo>
                        <a:pt x="149" y="27"/>
                      </a:lnTo>
                      <a:lnTo>
                        <a:pt x="134" y="31"/>
                      </a:lnTo>
                      <a:lnTo>
                        <a:pt x="113" y="42"/>
                      </a:lnTo>
                      <a:lnTo>
                        <a:pt x="96" y="51"/>
                      </a:lnTo>
                      <a:lnTo>
                        <a:pt x="82" y="57"/>
                      </a:lnTo>
                      <a:lnTo>
                        <a:pt x="69" y="65"/>
                      </a:lnTo>
                      <a:lnTo>
                        <a:pt x="55" y="72"/>
                      </a:lnTo>
                      <a:lnTo>
                        <a:pt x="42" y="84"/>
                      </a:lnTo>
                      <a:lnTo>
                        <a:pt x="34" y="89"/>
                      </a:lnTo>
                      <a:lnTo>
                        <a:pt x="21" y="98"/>
                      </a:lnTo>
                      <a:lnTo>
                        <a:pt x="11" y="103"/>
                      </a:lnTo>
                      <a:lnTo>
                        <a:pt x="0" y="112"/>
                      </a:lnTo>
                      <a:lnTo>
                        <a:pt x="3" y="118"/>
                      </a:lnTo>
                    </a:path>
                  </a:pathLst>
                </a:custGeom>
                <a:solidFill>
                  <a:srgbClr val="5F5F7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3" name="Freeform 91"/>
                <xdr:cNvSpPr>
                  <a:spLocks/>
                </xdr:cNvSpPr>
              </xdr:nvSpPr>
              <xdr:spPr bwMode="auto">
                <a:xfrm>
                  <a:off x="3194" y="1941"/>
                  <a:ext cx="78" cy="34"/>
                </a:xfrm>
                <a:custGeom>
                  <a:avLst/>
                  <a:gdLst>
                    <a:gd name="T0" fmla="*/ 77 w 78"/>
                    <a:gd name="T1" fmla="*/ 26 h 34"/>
                    <a:gd name="T2" fmla="*/ 57 w 78"/>
                    <a:gd name="T3" fmla="*/ 19 h 34"/>
                    <a:gd name="T4" fmla="*/ 41 w 78"/>
                    <a:gd name="T5" fmla="*/ 9 h 34"/>
                    <a:gd name="T6" fmla="*/ 27 w 78"/>
                    <a:gd name="T7" fmla="*/ 2 h 34"/>
                    <a:gd name="T8" fmla="*/ 18 w 78"/>
                    <a:gd name="T9" fmla="*/ 0 h 34"/>
                    <a:gd name="T10" fmla="*/ 10 w 78"/>
                    <a:gd name="T11" fmla="*/ 0 h 34"/>
                    <a:gd name="T12" fmla="*/ 2 w 78"/>
                    <a:gd name="T13" fmla="*/ 3 h 34"/>
                    <a:gd name="T14" fmla="*/ 0 w 78"/>
                    <a:gd name="T15" fmla="*/ 9 h 34"/>
                    <a:gd name="T16" fmla="*/ 2 w 78"/>
                    <a:gd name="T17" fmla="*/ 14 h 34"/>
                    <a:gd name="T18" fmla="*/ 11 w 78"/>
                    <a:gd name="T19" fmla="*/ 18 h 34"/>
                    <a:gd name="T20" fmla="*/ 23 w 78"/>
                    <a:gd name="T21" fmla="*/ 18 h 34"/>
                    <a:gd name="T22" fmla="*/ 36 w 78"/>
                    <a:gd name="T23" fmla="*/ 20 h 34"/>
                    <a:gd name="T24" fmla="*/ 41 w 78"/>
                    <a:gd name="T25" fmla="*/ 23 h 34"/>
                    <a:gd name="T26" fmla="*/ 47 w 78"/>
                    <a:gd name="T27" fmla="*/ 31 h 34"/>
                    <a:gd name="T28" fmla="*/ 48 w 78"/>
                    <a:gd name="T29" fmla="*/ 25 h 34"/>
                    <a:gd name="T30" fmla="*/ 58 w 78"/>
                    <a:gd name="T31" fmla="*/ 31 h 34"/>
                    <a:gd name="T32" fmla="*/ 67 w 78"/>
                    <a:gd name="T33" fmla="*/ 33 h 34"/>
                    <a:gd name="T34" fmla="*/ 74 w 78"/>
                    <a:gd name="T35" fmla="*/ 31 h 34"/>
                    <a:gd name="T36" fmla="*/ 77 w 78"/>
                    <a:gd name="T37" fmla="*/ 26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78" h="34">
                      <a:moveTo>
                        <a:pt x="77" y="26"/>
                      </a:moveTo>
                      <a:lnTo>
                        <a:pt x="57" y="19"/>
                      </a:lnTo>
                      <a:lnTo>
                        <a:pt x="41" y="9"/>
                      </a:lnTo>
                      <a:lnTo>
                        <a:pt x="27" y="2"/>
                      </a:lnTo>
                      <a:lnTo>
                        <a:pt x="18" y="0"/>
                      </a:lnTo>
                      <a:lnTo>
                        <a:pt x="10" y="0"/>
                      </a:lnTo>
                      <a:lnTo>
                        <a:pt x="2" y="3"/>
                      </a:lnTo>
                      <a:lnTo>
                        <a:pt x="0" y="9"/>
                      </a:lnTo>
                      <a:lnTo>
                        <a:pt x="2" y="14"/>
                      </a:lnTo>
                      <a:lnTo>
                        <a:pt x="11" y="18"/>
                      </a:lnTo>
                      <a:lnTo>
                        <a:pt x="23" y="18"/>
                      </a:lnTo>
                      <a:lnTo>
                        <a:pt x="36" y="20"/>
                      </a:lnTo>
                      <a:lnTo>
                        <a:pt x="41" y="23"/>
                      </a:lnTo>
                      <a:lnTo>
                        <a:pt x="47" y="31"/>
                      </a:lnTo>
                      <a:lnTo>
                        <a:pt x="48" y="25"/>
                      </a:lnTo>
                      <a:lnTo>
                        <a:pt x="58" y="31"/>
                      </a:lnTo>
                      <a:lnTo>
                        <a:pt x="67" y="33"/>
                      </a:lnTo>
                      <a:lnTo>
                        <a:pt x="74" y="31"/>
                      </a:lnTo>
                      <a:lnTo>
                        <a:pt x="77" y="26"/>
                      </a:lnTo>
                    </a:path>
                  </a:pathLst>
                </a:custGeom>
                <a:solidFill>
                  <a:srgbClr val="804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4" name="Freeform 92"/>
                <xdr:cNvSpPr>
                  <a:spLocks/>
                </xdr:cNvSpPr>
              </xdr:nvSpPr>
              <xdr:spPr bwMode="auto">
                <a:xfrm>
                  <a:off x="3235" y="1888"/>
                  <a:ext cx="87" cy="50"/>
                </a:xfrm>
                <a:custGeom>
                  <a:avLst/>
                  <a:gdLst>
                    <a:gd name="T0" fmla="*/ 84 w 87"/>
                    <a:gd name="T1" fmla="*/ 37 h 50"/>
                    <a:gd name="T2" fmla="*/ 75 w 87"/>
                    <a:gd name="T3" fmla="*/ 37 h 50"/>
                    <a:gd name="T4" fmla="*/ 66 w 87"/>
                    <a:gd name="T5" fmla="*/ 33 h 50"/>
                    <a:gd name="T6" fmla="*/ 55 w 87"/>
                    <a:gd name="T7" fmla="*/ 29 h 50"/>
                    <a:gd name="T8" fmla="*/ 43 w 87"/>
                    <a:gd name="T9" fmla="*/ 23 h 50"/>
                    <a:gd name="T10" fmla="*/ 32 w 87"/>
                    <a:gd name="T11" fmla="*/ 16 h 50"/>
                    <a:gd name="T12" fmla="*/ 16 w 87"/>
                    <a:gd name="T13" fmla="*/ 6 h 50"/>
                    <a:gd name="T14" fmla="*/ 8 w 87"/>
                    <a:gd name="T15" fmla="*/ 1 h 50"/>
                    <a:gd name="T16" fmla="*/ 1 w 87"/>
                    <a:gd name="T17" fmla="*/ 0 h 50"/>
                    <a:gd name="T18" fmla="*/ 0 w 87"/>
                    <a:gd name="T19" fmla="*/ 2 h 50"/>
                    <a:gd name="T20" fmla="*/ 5 w 87"/>
                    <a:gd name="T21" fmla="*/ 8 h 50"/>
                    <a:gd name="T22" fmla="*/ 18 w 87"/>
                    <a:gd name="T23" fmla="*/ 16 h 50"/>
                    <a:gd name="T24" fmla="*/ 29 w 87"/>
                    <a:gd name="T25" fmla="*/ 21 h 50"/>
                    <a:gd name="T26" fmla="*/ 40 w 87"/>
                    <a:gd name="T27" fmla="*/ 24 h 50"/>
                    <a:gd name="T28" fmla="*/ 49 w 87"/>
                    <a:gd name="T29" fmla="*/ 32 h 50"/>
                    <a:gd name="T30" fmla="*/ 67 w 87"/>
                    <a:gd name="T31" fmla="*/ 43 h 50"/>
                    <a:gd name="T32" fmla="*/ 77 w 87"/>
                    <a:gd name="T33" fmla="*/ 49 h 50"/>
                    <a:gd name="T34" fmla="*/ 81 w 87"/>
                    <a:gd name="T35" fmla="*/ 49 h 50"/>
                    <a:gd name="T36" fmla="*/ 86 w 87"/>
                    <a:gd name="T37" fmla="*/ 42 h 50"/>
                    <a:gd name="T38" fmla="*/ 84 w 87"/>
                    <a:gd name="T39" fmla="*/ 37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87" h="50">
                      <a:moveTo>
                        <a:pt x="84" y="37"/>
                      </a:moveTo>
                      <a:lnTo>
                        <a:pt x="75" y="37"/>
                      </a:lnTo>
                      <a:lnTo>
                        <a:pt x="66" y="33"/>
                      </a:lnTo>
                      <a:lnTo>
                        <a:pt x="55" y="29"/>
                      </a:lnTo>
                      <a:lnTo>
                        <a:pt x="43" y="23"/>
                      </a:lnTo>
                      <a:lnTo>
                        <a:pt x="32" y="16"/>
                      </a:lnTo>
                      <a:lnTo>
                        <a:pt x="16" y="6"/>
                      </a:lnTo>
                      <a:lnTo>
                        <a:pt x="8" y="1"/>
                      </a:lnTo>
                      <a:lnTo>
                        <a:pt x="1" y="0"/>
                      </a:lnTo>
                      <a:lnTo>
                        <a:pt x="0" y="2"/>
                      </a:lnTo>
                      <a:lnTo>
                        <a:pt x="5" y="8"/>
                      </a:lnTo>
                      <a:lnTo>
                        <a:pt x="18" y="16"/>
                      </a:lnTo>
                      <a:lnTo>
                        <a:pt x="29" y="21"/>
                      </a:lnTo>
                      <a:lnTo>
                        <a:pt x="40" y="24"/>
                      </a:lnTo>
                      <a:lnTo>
                        <a:pt x="49" y="32"/>
                      </a:lnTo>
                      <a:lnTo>
                        <a:pt x="67" y="43"/>
                      </a:lnTo>
                      <a:lnTo>
                        <a:pt x="77" y="49"/>
                      </a:lnTo>
                      <a:lnTo>
                        <a:pt x="81" y="49"/>
                      </a:lnTo>
                      <a:lnTo>
                        <a:pt x="86" y="42"/>
                      </a:lnTo>
                      <a:lnTo>
                        <a:pt x="84" y="37"/>
                      </a:lnTo>
                    </a:path>
                  </a:pathLst>
                </a:custGeom>
                <a:solidFill>
                  <a:srgbClr val="804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5" name="Freeform 93"/>
                <xdr:cNvSpPr>
                  <a:spLocks/>
                </xdr:cNvSpPr>
              </xdr:nvSpPr>
              <xdr:spPr bwMode="auto">
                <a:xfrm>
                  <a:off x="2740" y="1603"/>
                  <a:ext cx="95" cy="334"/>
                </a:xfrm>
                <a:custGeom>
                  <a:avLst/>
                  <a:gdLst>
                    <a:gd name="T0" fmla="*/ 0 w 95"/>
                    <a:gd name="T1" fmla="*/ 0 h 334"/>
                    <a:gd name="T2" fmla="*/ 0 w 95"/>
                    <a:gd name="T3" fmla="*/ 333 h 334"/>
                    <a:gd name="T4" fmla="*/ 12 w 95"/>
                    <a:gd name="T5" fmla="*/ 321 h 334"/>
                    <a:gd name="T6" fmla="*/ 94 w 95"/>
                    <a:gd name="T7" fmla="*/ 69 h 334"/>
                    <a:gd name="T8" fmla="*/ 75 w 95"/>
                    <a:gd name="T9" fmla="*/ 63 h 334"/>
                    <a:gd name="T10" fmla="*/ 68 w 95"/>
                    <a:gd name="T11" fmla="*/ 60 h 334"/>
                    <a:gd name="T12" fmla="*/ 61 w 95"/>
                    <a:gd name="T13" fmla="*/ 53 h 334"/>
                    <a:gd name="T14" fmla="*/ 47 w 95"/>
                    <a:gd name="T15" fmla="*/ 51 h 334"/>
                    <a:gd name="T16" fmla="*/ 36 w 95"/>
                    <a:gd name="T17" fmla="*/ 49 h 334"/>
                    <a:gd name="T18" fmla="*/ 25 w 95"/>
                    <a:gd name="T19" fmla="*/ 46 h 334"/>
                    <a:gd name="T20" fmla="*/ 18 w 95"/>
                    <a:gd name="T21" fmla="*/ 40 h 334"/>
                    <a:gd name="T22" fmla="*/ 17 w 95"/>
                    <a:gd name="T23" fmla="*/ 25 h 334"/>
                    <a:gd name="T24" fmla="*/ 17 w 95"/>
                    <a:gd name="T25" fmla="*/ 12 h 334"/>
                    <a:gd name="T26" fmla="*/ 9 w 95"/>
                    <a:gd name="T27" fmla="*/ 6 h 334"/>
                    <a:gd name="T28" fmla="*/ 0 w 95"/>
                    <a:gd name="T29" fmla="*/ 0 h 3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95" h="334">
                      <a:moveTo>
                        <a:pt x="0" y="0"/>
                      </a:moveTo>
                      <a:lnTo>
                        <a:pt x="0" y="333"/>
                      </a:lnTo>
                      <a:lnTo>
                        <a:pt x="12" y="321"/>
                      </a:lnTo>
                      <a:lnTo>
                        <a:pt x="94" y="69"/>
                      </a:lnTo>
                      <a:lnTo>
                        <a:pt x="75" y="63"/>
                      </a:lnTo>
                      <a:lnTo>
                        <a:pt x="68" y="60"/>
                      </a:lnTo>
                      <a:lnTo>
                        <a:pt x="61" y="53"/>
                      </a:lnTo>
                      <a:lnTo>
                        <a:pt x="47" y="51"/>
                      </a:lnTo>
                      <a:lnTo>
                        <a:pt x="36" y="49"/>
                      </a:lnTo>
                      <a:lnTo>
                        <a:pt x="25" y="46"/>
                      </a:lnTo>
                      <a:lnTo>
                        <a:pt x="18" y="40"/>
                      </a:lnTo>
                      <a:lnTo>
                        <a:pt x="17" y="25"/>
                      </a:lnTo>
                      <a:lnTo>
                        <a:pt x="17" y="12"/>
                      </a:lnTo>
                      <a:lnTo>
                        <a:pt x="9" y="6"/>
                      </a:lnTo>
                      <a:lnTo>
                        <a:pt x="0" y="0"/>
                      </a:lnTo>
                    </a:path>
                  </a:pathLst>
                </a:custGeom>
                <a:solidFill>
                  <a:srgbClr val="9FBFF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6" name="Freeform 94"/>
                <xdr:cNvSpPr>
                  <a:spLocks/>
                </xdr:cNvSpPr>
              </xdr:nvSpPr>
              <xdr:spPr bwMode="auto">
                <a:xfrm>
                  <a:off x="2747" y="1739"/>
                  <a:ext cx="52" cy="175"/>
                </a:xfrm>
                <a:custGeom>
                  <a:avLst/>
                  <a:gdLst>
                    <a:gd name="T0" fmla="*/ 51 w 52"/>
                    <a:gd name="T1" fmla="*/ 21 h 175"/>
                    <a:gd name="T2" fmla="*/ 42 w 52"/>
                    <a:gd name="T3" fmla="*/ 10 h 175"/>
                    <a:gd name="T4" fmla="*/ 36 w 52"/>
                    <a:gd name="T5" fmla="*/ 3 h 175"/>
                    <a:gd name="T6" fmla="*/ 19 w 52"/>
                    <a:gd name="T7" fmla="*/ 0 h 175"/>
                    <a:gd name="T8" fmla="*/ 18 w 52"/>
                    <a:gd name="T9" fmla="*/ 8 h 175"/>
                    <a:gd name="T10" fmla="*/ 24 w 52"/>
                    <a:gd name="T11" fmla="*/ 18 h 175"/>
                    <a:gd name="T12" fmla="*/ 21 w 52"/>
                    <a:gd name="T13" fmla="*/ 27 h 175"/>
                    <a:gd name="T14" fmla="*/ 29 w 52"/>
                    <a:gd name="T15" fmla="*/ 30 h 175"/>
                    <a:gd name="T16" fmla="*/ 34 w 52"/>
                    <a:gd name="T17" fmla="*/ 41 h 175"/>
                    <a:gd name="T18" fmla="*/ 33 w 52"/>
                    <a:gd name="T19" fmla="*/ 62 h 175"/>
                    <a:gd name="T20" fmla="*/ 32 w 52"/>
                    <a:gd name="T21" fmla="*/ 90 h 175"/>
                    <a:gd name="T22" fmla="*/ 24 w 52"/>
                    <a:gd name="T23" fmla="*/ 104 h 175"/>
                    <a:gd name="T24" fmla="*/ 18 w 52"/>
                    <a:gd name="T25" fmla="*/ 117 h 175"/>
                    <a:gd name="T26" fmla="*/ 8 w 52"/>
                    <a:gd name="T27" fmla="*/ 114 h 175"/>
                    <a:gd name="T28" fmla="*/ 1 w 52"/>
                    <a:gd name="T29" fmla="*/ 117 h 175"/>
                    <a:gd name="T30" fmla="*/ 0 w 52"/>
                    <a:gd name="T31" fmla="*/ 124 h 175"/>
                    <a:gd name="T32" fmla="*/ 1 w 52"/>
                    <a:gd name="T33" fmla="*/ 174 h 175"/>
                    <a:gd name="T34" fmla="*/ 35 w 52"/>
                    <a:gd name="T35" fmla="*/ 172 h 175"/>
                    <a:gd name="T36" fmla="*/ 51 w 52"/>
                    <a:gd name="T37" fmla="*/ 21 h 1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52" h="175">
                      <a:moveTo>
                        <a:pt x="51" y="21"/>
                      </a:moveTo>
                      <a:lnTo>
                        <a:pt x="42" y="10"/>
                      </a:lnTo>
                      <a:lnTo>
                        <a:pt x="36" y="3"/>
                      </a:lnTo>
                      <a:lnTo>
                        <a:pt x="19" y="0"/>
                      </a:lnTo>
                      <a:lnTo>
                        <a:pt x="18" y="8"/>
                      </a:lnTo>
                      <a:lnTo>
                        <a:pt x="24" y="18"/>
                      </a:lnTo>
                      <a:lnTo>
                        <a:pt x="21" y="27"/>
                      </a:lnTo>
                      <a:lnTo>
                        <a:pt x="29" y="30"/>
                      </a:lnTo>
                      <a:lnTo>
                        <a:pt x="34" y="41"/>
                      </a:lnTo>
                      <a:lnTo>
                        <a:pt x="33" y="62"/>
                      </a:lnTo>
                      <a:lnTo>
                        <a:pt x="32" y="90"/>
                      </a:lnTo>
                      <a:lnTo>
                        <a:pt x="24" y="104"/>
                      </a:lnTo>
                      <a:lnTo>
                        <a:pt x="18" y="117"/>
                      </a:lnTo>
                      <a:lnTo>
                        <a:pt x="8" y="114"/>
                      </a:lnTo>
                      <a:lnTo>
                        <a:pt x="1" y="117"/>
                      </a:lnTo>
                      <a:lnTo>
                        <a:pt x="0" y="124"/>
                      </a:lnTo>
                      <a:lnTo>
                        <a:pt x="1" y="174"/>
                      </a:lnTo>
                      <a:lnTo>
                        <a:pt x="35" y="172"/>
                      </a:lnTo>
                      <a:lnTo>
                        <a:pt x="51" y="21"/>
                      </a:lnTo>
                    </a:path>
                  </a:pathLst>
                </a:custGeom>
                <a:solidFill>
                  <a:srgbClr val="5F7FF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7" name="Freeform 95"/>
                <xdr:cNvSpPr>
                  <a:spLocks/>
                </xdr:cNvSpPr>
              </xdr:nvSpPr>
              <xdr:spPr bwMode="auto">
                <a:xfrm>
                  <a:off x="2747" y="1740"/>
                  <a:ext cx="87" cy="175"/>
                </a:xfrm>
                <a:custGeom>
                  <a:avLst/>
                  <a:gdLst>
                    <a:gd name="T0" fmla="*/ 51 w 87"/>
                    <a:gd name="T1" fmla="*/ 19 h 175"/>
                    <a:gd name="T2" fmla="*/ 44 w 87"/>
                    <a:gd name="T3" fmla="*/ 9 h 175"/>
                    <a:gd name="T4" fmla="*/ 32 w 87"/>
                    <a:gd name="T5" fmla="*/ 2 h 175"/>
                    <a:gd name="T6" fmla="*/ 24 w 87"/>
                    <a:gd name="T7" fmla="*/ 0 h 175"/>
                    <a:gd name="T8" fmla="*/ 19 w 87"/>
                    <a:gd name="T9" fmla="*/ 0 h 175"/>
                    <a:gd name="T10" fmla="*/ 15 w 87"/>
                    <a:gd name="T11" fmla="*/ 6 h 175"/>
                    <a:gd name="T12" fmla="*/ 17 w 87"/>
                    <a:gd name="T13" fmla="*/ 16 h 175"/>
                    <a:gd name="T14" fmla="*/ 23 w 87"/>
                    <a:gd name="T15" fmla="*/ 24 h 175"/>
                    <a:gd name="T16" fmla="*/ 27 w 87"/>
                    <a:gd name="T17" fmla="*/ 27 h 175"/>
                    <a:gd name="T18" fmla="*/ 32 w 87"/>
                    <a:gd name="T19" fmla="*/ 33 h 175"/>
                    <a:gd name="T20" fmla="*/ 35 w 87"/>
                    <a:gd name="T21" fmla="*/ 43 h 175"/>
                    <a:gd name="T22" fmla="*/ 36 w 87"/>
                    <a:gd name="T23" fmla="*/ 52 h 175"/>
                    <a:gd name="T24" fmla="*/ 36 w 87"/>
                    <a:gd name="T25" fmla="*/ 67 h 175"/>
                    <a:gd name="T26" fmla="*/ 26 w 87"/>
                    <a:gd name="T27" fmla="*/ 96 h 175"/>
                    <a:gd name="T28" fmla="*/ 20 w 87"/>
                    <a:gd name="T29" fmla="*/ 115 h 175"/>
                    <a:gd name="T30" fmla="*/ 12 w 87"/>
                    <a:gd name="T31" fmla="*/ 114 h 175"/>
                    <a:gd name="T32" fmla="*/ 7 w 87"/>
                    <a:gd name="T33" fmla="*/ 113 h 175"/>
                    <a:gd name="T34" fmla="*/ 1 w 87"/>
                    <a:gd name="T35" fmla="*/ 113 h 175"/>
                    <a:gd name="T36" fmla="*/ 0 w 87"/>
                    <a:gd name="T37" fmla="*/ 114 h 175"/>
                    <a:gd name="T38" fmla="*/ 0 w 87"/>
                    <a:gd name="T39" fmla="*/ 174 h 175"/>
                    <a:gd name="T40" fmla="*/ 86 w 87"/>
                    <a:gd name="T41" fmla="*/ 85 h 175"/>
                    <a:gd name="T42" fmla="*/ 51 w 87"/>
                    <a:gd name="T43" fmla="*/ 19 h 1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87" h="175">
                      <a:moveTo>
                        <a:pt x="51" y="19"/>
                      </a:moveTo>
                      <a:lnTo>
                        <a:pt x="44" y="9"/>
                      </a:lnTo>
                      <a:lnTo>
                        <a:pt x="32" y="2"/>
                      </a:lnTo>
                      <a:lnTo>
                        <a:pt x="24" y="0"/>
                      </a:lnTo>
                      <a:lnTo>
                        <a:pt x="19" y="0"/>
                      </a:lnTo>
                      <a:lnTo>
                        <a:pt x="15" y="6"/>
                      </a:lnTo>
                      <a:lnTo>
                        <a:pt x="17" y="16"/>
                      </a:lnTo>
                      <a:lnTo>
                        <a:pt x="23" y="24"/>
                      </a:lnTo>
                      <a:lnTo>
                        <a:pt x="27" y="27"/>
                      </a:lnTo>
                      <a:lnTo>
                        <a:pt x="32" y="33"/>
                      </a:lnTo>
                      <a:lnTo>
                        <a:pt x="35" y="43"/>
                      </a:lnTo>
                      <a:lnTo>
                        <a:pt x="36" y="52"/>
                      </a:lnTo>
                      <a:lnTo>
                        <a:pt x="36" y="67"/>
                      </a:lnTo>
                      <a:lnTo>
                        <a:pt x="26" y="96"/>
                      </a:lnTo>
                      <a:lnTo>
                        <a:pt x="20" y="115"/>
                      </a:lnTo>
                      <a:lnTo>
                        <a:pt x="12" y="114"/>
                      </a:lnTo>
                      <a:lnTo>
                        <a:pt x="7" y="113"/>
                      </a:lnTo>
                      <a:lnTo>
                        <a:pt x="1" y="113"/>
                      </a:lnTo>
                      <a:lnTo>
                        <a:pt x="0" y="114"/>
                      </a:lnTo>
                      <a:lnTo>
                        <a:pt x="0" y="174"/>
                      </a:lnTo>
                      <a:lnTo>
                        <a:pt x="86" y="85"/>
                      </a:lnTo>
                      <a:lnTo>
                        <a:pt x="51" y="19"/>
                      </a:lnTo>
                    </a:path>
                  </a:pathLst>
                </a:custGeom>
                <a:solidFill>
                  <a:srgbClr val="3F7FF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8" name="Freeform 96"/>
                <xdr:cNvSpPr>
                  <a:spLocks/>
                </xdr:cNvSpPr>
              </xdr:nvSpPr>
              <xdr:spPr bwMode="auto">
                <a:xfrm>
                  <a:off x="2739" y="1664"/>
                  <a:ext cx="278" cy="326"/>
                </a:xfrm>
                <a:custGeom>
                  <a:avLst/>
                  <a:gdLst>
                    <a:gd name="T0" fmla="*/ 77 w 278"/>
                    <a:gd name="T1" fmla="*/ 0 h 326"/>
                    <a:gd name="T2" fmla="*/ 69 w 278"/>
                    <a:gd name="T3" fmla="*/ 51 h 326"/>
                    <a:gd name="T4" fmla="*/ 60 w 278"/>
                    <a:gd name="T5" fmla="*/ 85 h 326"/>
                    <a:gd name="T6" fmla="*/ 52 w 278"/>
                    <a:gd name="T7" fmla="*/ 120 h 326"/>
                    <a:gd name="T8" fmla="*/ 45 w 278"/>
                    <a:gd name="T9" fmla="*/ 145 h 326"/>
                    <a:gd name="T10" fmla="*/ 34 w 278"/>
                    <a:gd name="T11" fmla="*/ 183 h 326"/>
                    <a:gd name="T12" fmla="*/ 10 w 278"/>
                    <a:gd name="T13" fmla="*/ 241 h 326"/>
                    <a:gd name="T14" fmla="*/ 6 w 278"/>
                    <a:gd name="T15" fmla="*/ 260 h 326"/>
                    <a:gd name="T16" fmla="*/ 0 w 278"/>
                    <a:gd name="T17" fmla="*/ 272 h 326"/>
                    <a:gd name="T18" fmla="*/ 0 w 278"/>
                    <a:gd name="T19" fmla="*/ 278 h 326"/>
                    <a:gd name="T20" fmla="*/ 2 w 278"/>
                    <a:gd name="T21" fmla="*/ 283 h 326"/>
                    <a:gd name="T22" fmla="*/ 8 w 278"/>
                    <a:gd name="T23" fmla="*/ 286 h 326"/>
                    <a:gd name="T24" fmla="*/ 34 w 278"/>
                    <a:gd name="T25" fmla="*/ 289 h 326"/>
                    <a:gd name="T26" fmla="*/ 66 w 278"/>
                    <a:gd name="T27" fmla="*/ 293 h 326"/>
                    <a:gd name="T28" fmla="*/ 104 w 278"/>
                    <a:gd name="T29" fmla="*/ 304 h 326"/>
                    <a:gd name="T30" fmla="*/ 144 w 278"/>
                    <a:gd name="T31" fmla="*/ 314 h 326"/>
                    <a:gd name="T32" fmla="*/ 177 w 278"/>
                    <a:gd name="T33" fmla="*/ 323 h 326"/>
                    <a:gd name="T34" fmla="*/ 189 w 278"/>
                    <a:gd name="T35" fmla="*/ 325 h 326"/>
                    <a:gd name="T36" fmla="*/ 195 w 278"/>
                    <a:gd name="T37" fmla="*/ 320 h 326"/>
                    <a:gd name="T38" fmla="*/ 203 w 278"/>
                    <a:gd name="T39" fmla="*/ 298 h 326"/>
                    <a:gd name="T40" fmla="*/ 214 w 278"/>
                    <a:gd name="T41" fmla="*/ 266 h 326"/>
                    <a:gd name="T42" fmla="*/ 224 w 278"/>
                    <a:gd name="T43" fmla="*/ 243 h 326"/>
                    <a:gd name="T44" fmla="*/ 242 w 278"/>
                    <a:gd name="T45" fmla="*/ 196 h 326"/>
                    <a:gd name="T46" fmla="*/ 260 w 278"/>
                    <a:gd name="T47" fmla="*/ 144 h 326"/>
                    <a:gd name="T48" fmla="*/ 270 w 278"/>
                    <a:gd name="T49" fmla="*/ 110 h 326"/>
                    <a:gd name="T50" fmla="*/ 275 w 278"/>
                    <a:gd name="T51" fmla="*/ 80 h 326"/>
                    <a:gd name="T52" fmla="*/ 277 w 278"/>
                    <a:gd name="T53" fmla="*/ 56 h 326"/>
                    <a:gd name="T54" fmla="*/ 277 w 278"/>
                    <a:gd name="T55" fmla="*/ 43 h 326"/>
                    <a:gd name="T56" fmla="*/ 276 w 278"/>
                    <a:gd name="T57" fmla="*/ 39 h 326"/>
                    <a:gd name="T58" fmla="*/ 260 w 278"/>
                    <a:gd name="T59" fmla="*/ 36 h 326"/>
                    <a:gd name="T60" fmla="*/ 239 w 278"/>
                    <a:gd name="T61" fmla="*/ 34 h 326"/>
                    <a:gd name="T62" fmla="*/ 208 w 278"/>
                    <a:gd name="T63" fmla="*/ 28 h 326"/>
                    <a:gd name="T64" fmla="*/ 177 w 278"/>
                    <a:gd name="T65" fmla="*/ 20 h 326"/>
                    <a:gd name="T66" fmla="*/ 153 w 278"/>
                    <a:gd name="T67" fmla="*/ 13 h 326"/>
                    <a:gd name="T68" fmla="*/ 124 w 278"/>
                    <a:gd name="T69" fmla="*/ 6 h 326"/>
                    <a:gd name="T70" fmla="*/ 100 w 278"/>
                    <a:gd name="T71" fmla="*/ 1 h 326"/>
                    <a:gd name="T72" fmla="*/ 77 w 278"/>
                    <a:gd name="T73" fmla="*/ 0 h 3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78" h="326">
                      <a:moveTo>
                        <a:pt x="77" y="0"/>
                      </a:moveTo>
                      <a:lnTo>
                        <a:pt x="69" y="51"/>
                      </a:lnTo>
                      <a:lnTo>
                        <a:pt x="60" y="85"/>
                      </a:lnTo>
                      <a:lnTo>
                        <a:pt x="52" y="120"/>
                      </a:lnTo>
                      <a:lnTo>
                        <a:pt x="45" y="145"/>
                      </a:lnTo>
                      <a:lnTo>
                        <a:pt x="34" y="183"/>
                      </a:lnTo>
                      <a:lnTo>
                        <a:pt x="10" y="241"/>
                      </a:lnTo>
                      <a:lnTo>
                        <a:pt x="6" y="260"/>
                      </a:lnTo>
                      <a:lnTo>
                        <a:pt x="0" y="272"/>
                      </a:lnTo>
                      <a:lnTo>
                        <a:pt x="0" y="278"/>
                      </a:lnTo>
                      <a:lnTo>
                        <a:pt x="2" y="283"/>
                      </a:lnTo>
                      <a:lnTo>
                        <a:pt x="8" y="286"/>
                      </a:lnTo>
                      <a:lnTo>
                        <a:pt x="34" y="289"/>
                      </a:lnTo>
                      <a:lnTo>
                        <a:pt x="66" y="293"/>
                      </a:lnTo>
                      <a:lnTo>
                        <a:pt x="104" y="304"/>
                      </a:lnTo>
                      <a:lnTo>
                        <a:pt x="144" y="314"/>
                      </a:lnTo>
                      <a:lnTo>
                        <a:pt x="177" y="323"/>
                      </a:lnTo>
                      <a:lnTo>
                        <a:pt x="189" y="325"/>
                      </a:lnTo>
                      <a:lnTo>
                        <a:pt x="195" y="320"/>
                      </a:lnTo>
                      <a:lnTo>
                        <a:pt x="203" y="298"/>
                      </a:lnTo>
                      <a:lnTo>
                        <a:pt x="214" y="266"/>
                      </a:lnTo>
                      <a:lnTo>
                        <a:pt x="224" y="243"/>
                      </a:lnTo>
                      <a:lnTo>
                        <a:pt x="242" y="196"/>
                      </a:lnTo>
                      <a:lnTo>
                        <a:pt x="260" y="144"/>
                      </a:lnTo>
                      <a:lnTo>
                        <a:pt x="270" y="110"/>
                      </a:lnTo>
                      <a:lnTo>
                        <a:pt x="275" y="80"/>
                      </a:lnTo>
                      <a:lnTo>
                        <a:pt x="277" y="56"/>
                      </a:lnTo>
                      <a:lnTo>
                        <a:pt x="277" y="43"/>
                      </a:lnTo>
                      <a:lnTo>
                        <a:pt x="276" y="39"/>
                      </a:lnTo>
                      <a:lnTo>
                        <a:pt x="260" y="36"/>
                      </a:lnTo>
                      <a:lnTo>
                        <a:pt x="239" y="34"/>
                      </a:lnTo>
                      <a:lnTo>
                        <a:pt x="208" y="28"/>
                      </a:lnTo>
                      <a:lnTo>
                        <a:pt x="177" y="20"/>
                      </a:lnTo>
                      <a:lnTo>
                        <a:pt x="153" y="13"/>
                      </a:lnTo>
                      <a:lnTo>
                        <a:pt x="124" y="6"/>
                      </a:lnTo>
                      <a:lnTo>
                        <a:pt x="100" y="1"/>
                      </a:lnTo>
                      <a:lnTo>
                        <a:pt x="77" y="0"/>
                      </a:lnTo>
                    </a:path>
                  </a:pathLst>
                </a:custGeom>
                <a:solidFill>
                  <a:srgbClr val="DFDFF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59" name="Freeform 97"/>
                <xdr:cNvSpPr>
                  <a:spLocks/>
                </xdr:cNvSpPr>
              </xdr:nvSpPr>
              <xdr:spPr bwMode="auto">
                <a:xfrm>
                  <a:off x="2748" y="1776"/>
                  <a:ext cx="240" cy="181"/>
                </a:xfrm>
                <a:custGeom>
                  <a:avLst/>
                  <a:gdLst>
                    <a:gd name="T0" fmla="*/ 219 w 240"/>
                    <a:gd name="T1" fmla="*/ 65 h 181"/>
                    <a:gd name="T2" fmla="*/ 178 w 240"/>
                    <a:gd name="T3" fmla="*/ 62 h 181"/>
                    <a:gd name="T4" fmla="*/ 146 w 240"/>
                    <a:gd name="T5" fmla="*/ 38 h 181"/>
                    <a:gd name="T6" fmla="*/ 127 w 240"/>
                    <a:gd name="T7" fmla="*/ 37 h 181"/>
                    <a:gd name="T8" fmla="*/ 106 w 240"/>
                    <a:gd name="T9" fmla="*/ 29 h 181"/>
                    <a:gd name="T10" fmla="*/ 77 w 240"/>
                    <a:gd name="T11" fmla="*/ 3 h 181"/>
                    <a:gd name="T12" fmla="*/ 63 w 240"/>
                    <a:gd name="T13" fmla="*/ 2 h 181"/>
                    <a:gd name="T14" fmla="*/ 65 w 240"/>
                    <a:gd name="T15" fmla="*/ 8 h 181"/>
                    <a:gd name="T16" fmla="*/ 53 w 240"/>
                    <a:gd name="T17" fmla="*/ 6 h 181"/>
                    <a:gd name="T18" fmla="*/ 46 w 240"/>
                    <a:gd name="T19" fmla="*/ 9 h 181"/>
                    <a:gd name="T20" fmla="*/ 59 w 240"/>
                    <a:gd name="T21" fmla="*/ 15 h 181"/>
                    <a:gd name="T22" fmla="*/ 59 w 240"/>
                    <a:gd name="T23" fmla="*/ 21 h 181"/>
                    <a:gd name="T24" fmla="*/ 42 w 240"/>
                    <a:gd name="T25" fmla="*/ 22 h 181"/>
                    <a:gd name="T26" fmla="*/ 45 w 240"/>
                    <a:gd name="T27" fmla="*/ 38 h 181"/>
                    <a:gd name="T28" fmla="*/ 53 w 240"/>
                    <a:gd name="T29" fmla="*/ 44 h 181"/>
                    <a:gd name="T30" fmla="*/ 42 w 240"/>
                    <a:gd name="T31" fmla="*/ 47 h 181"/>
                    <a:gd name="T32" fmla="*/ 28 w 240"/>
                    <a:gd name="T33" fmla="*/ 63 h 181"/>
                    <a:gd name="T34" fmla="*/ 46 w 240"/>
                    <a:gd name="T35" fmla="*/ 65 h 181"/>
                    <a:gd name="T36" fmla="*/ 52 w 240"/>
                    <a:gd name="T37" fmla="*/ 74 h 181"/>
                    <a:gd name="T38" fmla="*/ 43 w 240"/>
                    <a:gd name="T39" fmla="*/ 79 h 181"/>
                    <a:gd name="T40" fmla="*/ 26 w 240"/>
                    <a:gd name="T41" fmla="*/ 71 h 181"/>
                    <a:gd name="T42" fmla="*/ 30 w 240"/>
                    <a:gd name="T43" fmla="*/ 87 h 181"/>
                    <a:gd name="T44" fmla="*/ 19 w 240"/>
                    <a:gd name="T45" fmla="*/ 98 h 181"/>
                    <a:gd name="T46" fmla="*/ 14 w 240"/>
                    <a:gd name="T47" fmla="*/ 107 h 181"/>
                    <a:gd name="T48" fmla="*/ 8 w 240"/>
                    <a:gd name="T49" fmla="*/ 110 h 181"/>
                    <a:gd name="T50" fmla="*/ 9 w 240"/>
                    <a:gd name="T51" fmla="*/ 137 h 181"/>
                    <a:gd name="T52" fmla="*/ 15 w 240"/>
                    <a:gd name="T53" fmla="*/ 138 h 181"/>
                    <a:gd name="T54" fmla="*/ 11 w 240"/>
                    <a:gd name="T55" fmla="*/ 146 h 181"/>
                    <a:gd name="T56" fmla="*/ 19 w 240"/>
                    <a:gd name="T57" fmla="*/ 147 h 181"/>
                    <a:gd name="T58" fmla="*/ 12 w 240"/>
                    <a:gd name="T59" fmla="*/ 155 h 181"/>
                    <a:gd name="T60" fmla="*/ 28 w 240"/>
                    <a:gd name="T61" fmla="*/ 157 h 181"/>
                    <a:gd name="T62" fmla="*/ 50 w 240"/>
                    <a:gd name="T63" fmla="*/ 156 h 181"/>
                    <a:gd name="T64" fmla="*/ 57 w 240"/>
                    <a:gd name="T65" fmla="*/ 155 h 181"/>
                    <a:gd name="T66" fmla="*/ 63 w 240"/>
                    <a:gd name="T67" fmla="*/ 161 h 181"/>
                    <a:gd name="T68" fmla="*/ 71 w 240"/>
                    <a:gd name="T69" fmla="*/ 168 h 181"/>
                    <a:gd name="T70" fmla="*/ 128 w 240"/>
                    <a:gd name="T71" fmla="*/ 180 h 181"/>
                    <a:gd name="T72" fmla="*/ 134 w 240"/>
                    <a:gd name="T73" fmla="*/ 170 h 181"/>
                    <a:gd name="T74" fmla="*/ 154 w 240"/>
                    <a:gd name="T75" fmla="*/ 169 h 181"/>
                    <a:gd name="T76" fmla="*/ 185 w 240"/>
                    <a:gd name="T77" fmla="*/ 174 h 181"/>
                    <a:gd name="T78" fmla="*/ 193 w 240"/>
                    <a:gd name="T79" fmla="*/ 173 h 181"/>
                    <a:gd name="T80" fmla="*/ 192 w 240"/>
                    <a:gd name="T81" fmla="*/ 163 h 181"/>
                    <a:gd name="T82" fmla="*/ 204 w 240"/>
                    <a:gd name="T83" fmla="*/ 144 h 181"/>
                    <a:gd name="T84" fmla="*/ 223 w 240"/>
                    <a:gd name="T85" fmla="*/ 111 h 181"/>
                    <a:gd name="T86" fmla="*/ 239 w 240"/>
                    <a:gd name="T87" fmla="*/ 62 h 1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240" h="181">
                      <a:moveTo>
                        <a:pt x="239" y="62"/>
                      </a:moveTo>
                      <a:lnTo>
                        <a:pt x="219" y="65"/>
                      </a:lnTo>
                      <a:lnTo>
                        <a:pt x="196" y="65"/>
                      </a:lnTo>
                      <a:lnTo>
                        <a:pt x="178" y="62"/>
                      </a:lnTo>
                      <a:lnTo>
                        <a:pt x="160" y="47"/>
                      </a:lnTo>
                      <a:lnTo>
                        <a:pt x="146" y="38"/>
                      </a:lnTo>
                      <a:lnTo>
                        <a:pt x="139" y="37"/>
                      </a:lnTo>
                      <a:lnTo>
                        <a:pt x="127" y="37"/>
                      </a:lnTo>
                      <a:lnTo>
                        <a:pt x="119" y="37"/>
                      </a:lnTo>
                      <a:lnTo>
                        <a:pt x="106" y="29"/>
                      </a:lnTo>
                      <a:lnTo>
                        <a:pt x="91" y="17"/>
                      </a:lnTo>
                      <a:lnTo>
                        <a:pt x="77" y="3"/>
                      </a:lnTo>
                      <a:lnTo>
                        <a:pt x="66" y="0"/>
                      </a:lnTo>
                      <a:lnTo>
                        <a:pt x="63" y="2"/>
                      </a:lnTo>
                      <a:lnTo>
                        <a:pt x="65" y="4"/>
                      </a:lnTo>
                      <a:lnTo>
                        <a:pt x="65" y="8"/>
                      </a:lnTo>
                      <a:lnTo>
                        <a:pt x="57" y="8"/>
                      </a:lnTo>
                      <a:lnTo>
                        <a:pt x="53" y="6"/>
                      </a:lnTo>
                      <a:lnTo>
                        <a:pt x="47" y="6"/>
                      </a:lnTo>
                      <a:lnTo>
                        <a:pt x="46" y="9"/>
                      </a:lnTo>
                      <a:lnTo>
                        <a:pt x="54" y="10"/>
                      </a:lnTo>
                      <a:lnTo>
                        <a:pt x="59" y="15"/>
                      </a:lnTo>
                      <a:lnTo>
                        <a:pt x="61" y="17"/>
                      </a:lnTo>
                      <a:lnTo>
                        <a:pt x="59" y="21"/>
                      </a:lnTo>
                      <a:lnTo>
                        <a:pt x="50" y="22"/>
                      </a:lnTo>
                      <a:lnTo>
                        <a:pt x="42" y="22"/>
                      </a:lnTo>
                      <a:lnTo>
                        <a:pt x="38" y="38"/>
                      </a:lnTo>
                      <a:lnTo>
                        <a:pt x="45" y="38"/>
                      </a:lnTo>
                      <a:lnTo>
                        <a:pt x="53" y="39"/>
                      </a:lnTo>
                      <a:lnTo>
                        <a:pt x="53" y="44"/>
                      </a:lnTo>
                      <a:lnTo>
                        <a:pt x="52" y="46"/>
                      </a:lnTo>
                      <a:lnTo>
                        <a:pt x="42" y="47"/>
                      </a:lnTo>
                      <a:lnTo>
                        <a:pt x="34" y="46"/>
                      </a:lnTo>
                      <a:lnTo>
                        <a:pt x="28" y="63"/>
                      </a:lnTo>
                      <a:lnTo>
                        <a:pt x="38" y="63"/>
                      </a:lnTo>
                      <a:lnTo>
                        <a:pt x="46" y="65"/>
                      </a:lnTo>
                      <a:lnTo>
                        <a:pt x="51" y="70"/>
                      </a:lnTo>
                      <a:lnTo>
                        <a:pt x="52" y="74"/>
                      </a:lnTo>
                      <a:lnTo>
                        <a:pt x="50" y="79"/>
                      </a:lnTo>
                      <a:lnTo>
                        <a:pt x="43" y="79"/>
                      </a:lnTo>
                      <a:lnTo>
                        <a:pt x="35" y="74"/>
                      </a:lnTo>
                      <a:lnTo>
                        <a:pt x="26" y="71"/>
                      </a:lnTo>
                      <a:lnTo>
                        <a:pt x="25" y="83"/>
                      </a:lnTo>
                      <a:lnTo>
                        <a:pt x="30" y="87"/>
                      </a:lnTo>
                      <a:lnTo>
                        <a:pt x="20" y="87"/>
                      </a:lnTo>
                      <a:lnTo>
                        <a:pt x="19" y="98"/>
                      </a:lnTo>
                      <a:lnTo>
                        <a:pt x="15" y="98"/>
                      </a:lnTo>
                      <a:lnTo>
                        <a:pt x="14" y="107"/>
                      </a:lnTo>
                      <a:lnTo>
                        <a:pt x="19" y="109"/>
                      </a:lnTo>
                      <a:lnTo>
                        <a:pt x="8" y="110"/>
                      </a:lnTo>
                      <a:lnTo>
                        <a:pt x="0" y="133"/>
                      </a:lnTo>
                      <a:lnTo>
                        <a:pt x="9" y="137"/>
                      </a:lnTo>
                      <a:lnTo>
                        <a:pt x="14" y="135"/>
                      </a:lnTo>
                      <a:lnTo>
                        <a:pt x="15" y="138"/>
                      </a:lnTo>
                      <a:lnTo>
                        <a:pt x="7" y="146"/>
                      </a:lnTo>
                      <a:lnTo>
                        <a:pt x="11" y="146"/>
                      </a:lnTo>
                      <a:lnTo>
                        <a:pt x="16" y="145"/>
                      </a:lnTo>
                      <a:lnTo>
                        <a:pt x="19" y="147"/>
                      </a:lnTo>
                      <a:lnTo>
                        <a:pt x="11" y="152"/>
                      </a:lnTo>
                      <a:lnTo>
                        <a:pt x="12" y="155"/>
                      </a:lnTo>
                      <a:lnTo>
                        <a:pt x="21" y="151"/>
                      </a:lnTo>
                      <a:lnTo>
                        <a:pt x="28" y="157"/>
                      </a:lnTo>
                      <a:lnTo>
                        <a:pt x="37" y="157"/>
                      </a:lnTo>
                      <a:lnTo>
                        <a:pt x="50" y="156"/>
                      </a:lnTo>
                      <a:lnTo>
                        <a:pt x="55" y="155"/>
                      </a:lnTo>
                      <a:lnTo>
                        <a:pt x="57" y="155"/>
                      </a:lnTo>
                      <a:lnTo>
                        <a:pt x="61" y="159"/>
                      </a:lnTo>
                      <a:lnTo>
                        <a:pt x="63" y="161"/>
                      </a:lnTo>
                      <a:lnTo>
                        <a:pt x="69" y="161"/>
                      </a:lnTo>
                      <a:lnTo>
                        <a:pt x="71" y="168"/>
                      </a:lnTo>
                      <a:lnTo>
                        <a:pt x="69" y="171"/>
                      </a:lnTo>
                      <a:lnTo>
                        <a:pt x="128" y="180"/>
                      </a:lnTo>
                      <a:lnTo>
                        <a:pt x="130" y="173"/>
                      </a:lnTo>
                      <a:lnTo>
                        <a:pt x="134" y="170"/>
                      </a:lnTo>
                      <a:lnTo>
                        <a:pt x="139" y="170"/>
                      </a:lnTo>
                      <a:lnTo>
                        <a:pt x="154" y="169"/>
                      </a:lnTo>
                      <a:lnTo>
                        <a:pt x="174" y="172"/>
                      </a:lnTo>
                      <a:lnTo>
                        <a:pt x="185" y="174"/>
                      </a:lnTo>
                      <a:lnTo>
                        <a:pt x="189" y="175"/>
                      </a:lnTo>
                      <a:lnTo>
                        <a:pt x="193" y="173"/>
                      </a:lnTo>
                      <a:lnTo>
                        <a:pt x="189" y="170"/>
                      </a:lnTo>
                      <a:lnTo>
                        <a:pt x="192" y="163"/>
                      </a:lnTo>
                      <a:lnTo>
                        <a:pt x="197" y="163"/>
                      </a:lnTo>
                      <a:lnTo>
                        <a:pt x="204" y="144"/>
                      </a:lnTo>
                      <a:lnTo>
                        <a:pt x="216" y="127"/>
                      </a:lnTo>
                      <a:lnTo>
                        <a:pt x="223" y="111"/>
                      </a:lnTo>
                      <a:lnTo>
                        <a:pt x="229" y="90"/>
                      </a:lnTo>
                      <a:lnTo>
                        <a:pt x="239" y="62"/>
                      </a:lnTo>
                    </a:path>
                  </a:pathLst>
                </a:custGeom>
                <a:solidFill>
                  <a:srgbClr val="9FBFF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grpSp>
              <xdr:nvGrpSpPr>
                <xdr:cNvPr id="60" name="Group 98"/>
                <xdr:cNvGrpSpPr>
                  <a:grpSpLocks/>
                </xdr:cNvGrpSpPr>
              </xdr:nvGrpSpPr>
              <xdr:grpSpPr bwMode="auto">
                <a:xfrm>
                  <a:off x="2820" y="1902"/>
                  <a:ext cx="61" cy="51"/>
                  <a:chOff x="2820" y="1902"/>
                  <a:chExt cx="61" cy="51"/>
                </a:xfrm>
              </xdr:grpSpPr>
              <xdr:sp macro="" textlink="">
                <xdr:nvSpPr>
                  <xdr:cNvPr id="69" name="Freeform 99"/>
                  <xdr:cNvSpPr>
                    <a:spLocks/>
                  </xdr:cNvSpPr>
                </xdr:nvSpPr>
                <xdr:spPr bwMode="auto">
                  <a:xfrm>
                    <a:off x="2820" y="1902"/>
                    <a:ext cx="59" cy="45"/>
                  </a:xfrm>
                  <a:custGeom>
                    <a:avLst/>
                    <a:gdLst>
                      <a:gd name="T0" fmla="*/ 11 w 59"/>
                      <a:gd name="T1" fmla="*/ 0 h 45"/>
                      <a:gd name="T2" fmla="*/ 53 w 59"/>
                      <a:gd name="T3" fmla="*/ 8 h 45"/>
                      <a:gd name="T4" fmla="*/ 57 w 59"/>
                      <a:gd name="T5" fmla="*/ 10 h 45"/>
                      <a:gd name="T6" fmla="*/ 58 w 59"/>
                      <a:gd name="T7" fmla="*/ 13 h 45"/>
                      <a:gd name="T8" fmla="*/ 52 w 59"/>
                      <a:gd name="T9" fmla="*/ 42 h 45"/>
                      <a:gd name="T10" fmla="*/ 50 w 59"/>
                      <a:gd name="T11" fmla="*/ 43 h 45"/>
                      <a:gd name="T12" fmla="*/ 45 w 59"/>
                      <a:gd name="T13" fmla="*/ 44 h 45"/>
                      <a:gd name="T14" fmla="*/ 41 w 59"/>
                      <a:gd name="T15" fmla="*/ 43 h 45"/>
                      <a:gd name="T16" fmla="*/ 3 w 59"/>
                      <a:gd name="T17" fmla="*/ 35 h 45"/>
                      <a:gd name="T18" fmla="*/ 0 w 59"/>
                      <a:gd name="T19" fmla="*/ 33 h 45"/>
                      <a:gd name="T20" fmla="*/ 0 w 59"/>
                      <a:gd name="T21" fmla="*/ 31 h 45"/>
                      <a:gd name="T22" fmla="*/ 0 w 59"/>
                      <a:gd name="T23" fmla="*/ 29 h 45"/>
                      <a:gd name="T24" fmla="*/ 6 w 59"/>
                      <a:gd name="T25" fmla="*/ 8 h 45"/>
                      <a:gd name="T26" fmla="*/ 6 w 59"/>
                      <a:gd name="T27" fmla="*/ 2 h 45"/>
                      <a:gd name="T28" fmla="*/ 7 w 59"/>
                      <a:gd name="T29" fmla="*/ 0 h 45"/>
                      <a:gd name="T30" fmla="*/ 11 w 59"/>
                      <a:gd name="T31"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9" h="45">
                        <a:moveTo>
                          <a:pt x="11" y="0"/>
                        </a:moveTo>
                        <a:lnTo>
                          <a:pt x="53" y="8"/>
                        </a:lnTo>
                        <a:lnTo>
                          <a:pt x="57" y="10"/>
                        </a:lnTo>
                        <a:lnTo>
                          <a:pt x="58" y="13"/>
                        </a:lnTo>
                        <a:lnTo>
                          <a:pt x="52" y="42"/>
                        </a:lnTo>
                        <a:lnTo>
                          <a:pt x="50" y="43"/>
                        </a:lnTo>
                        <a:lnTo>
                          <a:pt x="45" y="44"/>
                        </a:lnTo>
                        <a:lnTo>
                          <a:pt x="41" y="43"/>
                        </a:lnTo>
                        <a:lnTo>
                          <a:pt x="3" y="35"/>
                        </a:lnTo>
                        <a:lnTo>
                          <a:pt x="0" y="33"/>
                        </a:lnTo>
                        <a:lnTo>
                          <a:pt x="0" y="31"/>
                        </a:lnTo>
                        <a:lnTo>
                          <a:pt x="0" y="29"/>
                        </a:lnTo>
                        <a:lnTo>
                          <a:pt x="6" y="8"/>
                        </a:lnTo>
                        <a:lnTo>
                          <a:pt x="6" y="2"/>
                        </a:lnTo>
                        <a:lnTo>
                          <a:pt x="7" y="0"/>
                        </a:lnTo>
                        <a:lnTo>
                          <a:pt x="11" y="0"/>
                        </a:lnTo>
                      </a:path>
                    </a:pathLst>
                  </a:custGeom>
                  <a:solidFill>
                    <a:srgbClr val="3F3F3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70" name="Freeform 100"/>
                  <xdr:cNvSpPr>
                    <a:spLocks/>
                  </xdr:cNvSpPr>
                </xdr:nvSpPr>
                <xdr:spPr bwMode="auto">
                  <a:xfrm>
                    <a:off x="2821" y="1903"/>
                    <a:ext cx="59" cy="48"/>
                  </a:xfrm>
                  <a:custGeom>
                    <a:avLst/>
                    <a:gdLst>
                      <a:gd name="T0" fmla="*/ 11 w 59"/>
                      <a:gd name="T1" fmla="*/ 0 h 48"/>
                      <a:gd name="T2" fmla="*/ 53 w 59"/>
                      <a:gd name="T3" fmla="*/ 9 h 48"/>
                      <a:gd name="T4" fmla="*/ 57 w 59"/>
                      <a:gd name="T5" fmla="*/ 11 h 48"/>
                      <a:gd name="T6" fmla="*/ 58 w 59"/>
                      <a:gd name="T7" fmla="*/ 15 h 48"/>
                      <a:gd name="T8" fmla="*/ 52 w 59"/>
                      <a:gd name="T9" fmla="*/ 45 h 48"/>
                      <a:gd name="T10" fmla="*/ 50 w 59"/>
                      <a:gd name="T11" fmla="*/ 46 h 48"/>
                      <a:gd name="T12" fmla="*/ 45 w 59"/>
                      <a:gd name="T13" fmla="*/ 47 h 48"/>
                      <a:gd name="T14" fmla="*/ 41 w 59"/>
                      <a:gd name="T15" fmla="*/ 46 h 48"/>
                      <a:gd name="T16" fmla="*/ 5 w 59"/>
                      <a:gd name="T17" fmla="*/ 38 h 48"/>
                      <a:gd name="T18" fmla="*/ 0 w 59"/>
                      <a:gd name="T19" fmla="*/ 35 h 48"/>
                      <a:gd name="T20" fmla="*/ 0 w 59"/>
                      <a:gd name="T21" fmla="*/ 34 h 48"/>
                      <a:gd name="T22" fmla="*/ 0 w 59"/>
                      <a:gd name="T23" fmla="*/ 32 h 48"/>
                      <a:gd name="T24" fmla="*/ 6 w 59"/>
                      <a:gd name="T25" fmla="*/ 8 h 48"/>
                      <a:gd name="T26" fmla="*/ 7 w 59"/>
                      <a:gd name="T27" fmla="*/ 2 h 48"/>
                      <a:gd name="T28" fmla="*/ 8 w 59"/>
                      <a:gd name="T29" fmla="*/ 0 h 48"/>
                      <a:gd name="T30" fmla="*/ 11 w 59"/>
                      <a:gd name="T31"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9" h="48">
                        <a:moveTo>
                          <a:pt x="11" y="0"/>
                        </a:moveTo>
                        <a:lnTo>
                          <a:pt x="53" y="9"/>
                        </a:lnTo>
                        <a:lnTo>
                          <a:pt x="57" y="11"/>
                        </a:lnTo>
                        <a:lnTo>
                          <a:pt x="58" y="15"/>
                        </a:lnTo>
                        <a:lnTo>
                          <a:pt x="52" y="45"/>
                        </a:lnTo>
                        <a:lnTo>
                          <a:pt x="50" y="46"/>
                        </a:lnTo>
                        <a:lnTo>
                          <a:pt x="45" y="47"/>
                        </a:lnTo>
                        <a:lnTo>
                          <a:pt x="41" y="46"/>
                        </a:lnTo>
                        <a:lnTo>
                          <a:pt x="5" y="38"/>
                        </a:lnTo>
                        <a:lnTo>
                          <a:pt x="0" y="35"/>
                        </a:lnTo>
                        <a:lnTo>
                          <a:pt x="0" y="34"/>
                        </a:lnTo>
                        <a:lnTo>
                          <a:pt x="0" y="32"/>
                        </a:lnTo>
                        <a:lnTo>
                          <a:pt x="6" y="8"/>
                        </a:lnTo>
                        <a:lnTo>
                          <a:pt x="7" y="2"/>
                        </a:lnTo>
                        <a:lnTo>
                          <a:pt x="8" y="0"/>
                        </a:lnTo>
                        <a:lnTo>
                          <a:pt x="11" y="0"/>
                        </a:lnTo>
                      </a:path>
                    </a:pathLst>
                  </a:custGeom>
                  <a:solidFill>
                    <a:srgbClr val="FFFFD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71" name="Freeform 101"/>
                  <xdr:cNvSpPr>
                    <a:spLocks/>
                  </xdr:cNvSpPr>
                </xdr:nvSpPr>
                <xdr:spPr bwMode="auto">
                  <a:xfrm>
                    <a:off x="2821" y="1907"/>
                    <a:ext cx="60" cy="46"/>
                  </a:xfrm>
                  <a:custGeom>
                    <a:avLst/>
                    <a:gdLst>
                      <a:gd name="T0" fmla="*/ 11 w 60"/>
                      <a:gd name="T1" fmla="*/ 0 h 46"/>
                      <a:gd name="T2" fmla="*/ 54 w 60"/>
                      <a:gd name="T3" fmla="*/ 9 h 46"/>
                      <a:gd name="T4" fmla="*/ 58 w 60"/>
                      <a:gd name="T5" fmla="*/ 11 h 46"/>
                      <a:gd name="T6" fmla="*/ 59 w 60"/>
                      <a:gd name="T7" fmla="*/ 13 h 46"/>
                      <a:gd name="T8" fmla="*/ 53 w 60"/>
                      <a:gd name="T9" fmla="*/ 42 h 46"/>
                      <a:gd name="T10" fmla="*/ 51 w 60"/>
                      <a:gd name="T11" fmla="*/ 44 h 46"/>
                      <a:gd name="T12" fmla="*/ 45 w 60"/>
                      <a:gd name="T13" fmla="*/ 45 h 46"/>
                      <a:gd name="T14" fmla="*/ 42 w 60"/>
                      <a:gd name="T15" fmla="*/ 44 h 46"/>
                      <a:gd name="T16" fmla="*/ 3 w 60"/>
                      <a:gd name="T17" fmla="*/ 36 h 46"/>
                      <a:gd name="T18" fmla="*/ 0 w 60"/>
                      <a:gd name="T19" fmla="*/ 34 h 46"/>
                      <a:gd name="T20" fmla="*/ 0 w 60"/>
                      <a:gd name="T21" fmla="*/ 33 h 46"/>
                      <a:gd name="T22" fmla="*/ 0 w 60"/>
                      <a:gd name="T23" fmla="*/ 30 h 46"/>
                      <a:gd name="T24" fmla="*/ 6 w 60"/>
                      <a:gd name="T25" fmla="*/ 8 h 46"/>
                      <a:gd name="T26" fmla="*/ 7 w 60"/>
                      <a:gd name="T27" fmla="*/ 3 h 46"/>
                      <a:gd name="T28" fmla="*/ 8 w 60"/>
                      <a:gd name="T29" fmla="*/ 0 h 46"/>
                      <a:gd name="T30" fmla="*/ 11 w 60"/>
                      <a:gd name="T31" fmla="*/ 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60" h="46">
                        <a:moveTo>
                          <a:pt x="11" y="0"/>
                        </a:moveTo>
                        <a:lnTo>
                          <a:pt x="54" y="9"/>
                        </a:lnTo>
                        <a:lnTo>
                          <a:pt x="58" y="11"/>
                        </a:lnTo>
                        <a:lnTo>
                          <a:pt x="59" y="13"/>
                        </a:lnTo>
                        <a:lnTo>
                          <a:pt x="53" y="42"/>
                        </a:lnTo>
                        <a:lnTo>
                          <a:pt x="51" y="44"/>
                        </a:lnTo>
                        <a:lnTo>
                          <a:pt x="45" y="45"/>
                        </a:lnTo>
                        <a:lnTo>
                          <a:pt x="42" y="44"/>
                        </a:lnTo>
                        <a:lnTo>
                          <a:pt x="3" y="36"/>
                        </a:lnTo>
                        <a:lnTo>
                          <a:pt x="0" y="34"/>
                        </a:lnTo>
                        <a:lnTo>
                          <a:pt x="0" y="33"/>
                        </a:lnTo>
                        <a:lnTo>
                          <a:pt x="0" y="30"/>
                        </a:lnTo>
                        <a:lnTo>
                          <a:pt x="6" y="8"/>
                        </a:lnTo>
                        <a:lnTo>
                          <a:pt x="7" y="3"/>
                        </a:lnTo>
                        <a:lnTo>
                          <a:pt x="8" y="0"/>
                        </a:lnTo>
                        <a:lnTo>
                          <a:pt x="11" y="0"/>
                        </a:lnTo>
                      </a:path>
                    </a:pathLst>
                  </a:custGeom>
                  <a:solidFill>
                    <a:srgbClr val="BFBFB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grpSp>
            <xdr:sp macro="" textlink="">
              <xdr:nvSpPr>
                <xdr:cNvPr id="61" name="Freeform 102"/>
                <xdr:cNvSpPr>
                  <a:spLocks/>
                </xdr:cNvSpPr>
              </xdr:nvSpPr>
              <xdr:spPr bwMode="auto">
                <a:xfrm>
                  <a:off x="3178" y="1879"/>
                  <a:ext cx="47" cy="46"/>
                </a:xfrm>
                <a:custGeom>
                  <a:avLst/>
                  <a:gdLst>
                    <a:gd name="T0" fmla="*/ 0 w 47"/>
                    <a:gd name="T1" fmla="*/ 34 h 46"/>
                    <a:gd name="T2" fmla="*/ 3 w 47"/>
                    <a:gd name="T3" fmla="*/ 38 h 46"/>
                    <a:gd name="T4" fmla="*/ 9 w 47"/>
                    <a:gd name="T5" fmla="*/ 40 h 46"/>
                    <a:gd name="T6" fmla="*/ 19 w 47"/>
                    <a:gd name="T7" fmla="*/ 42 h 46"/>
                    <a:gd name="T8" fmla="*/ 27 w 47"/>
                    <a:gd name="T9" fmla="*/ 44 h 46"/>
                    <a:gd name="T10" fmla="*/ 35 w 47"/>
                    <a:gd name="T11" fmla="*/ 45 h 46"/>
                    <a:gd name="T12" fmla="*/ 40 w 47"/>
                    <a:gd name="T13" fmla="*/ 45 h 46"/>
                    <a:gd name="T14" fmla="*/ 45 w 47"/>
                    <a:gd name="T15" fmla="*/ 44 h 46"/>
                    <a:gd name="T16" fmla="*/ 46 w 47"/>
                    <a:gd name="T17" fmla="*/ 38 h 46"/>
                    <a:gd name="T18" fmla="*/ 43 w 47"/>
                    <a:gd name="T19" fmla="*/ 33 h 46"/>
                    <a:gd name="T20" fmla="*/ 37 w 47"/>
                    <a:gd name="T21" fmla="*/ 26 h 46"/>
                    <a:gd name="T22" fmla="*/ 37 w 47"/>
                    <a:gd name="T23" fmla="*/ 21 h 46"/>
                    <a:gd name="T24" fmla="*/ 41 w 47"/>
                    <a:gd name="T25" fmla="*/ 12 h 46"/>
                    <a:gd name="T26" fmla="*/ 40 w 47"/>
                    <a:gd name="T27" fmla="*/ 7 h 46"/>
                    <a:gd name="T28" fmla="*/ 37 w 47"/>
                    <a:gd name="T29" fmla="*/ 3 h 46"/>
                    <a:gd name="T30" fmla="*/ 30 w 47"/>
                    <a:gd name="T31" fmla="*/ 0 h 46"/>
                    <a:gd name="T32" fmla="*/ 26 w 47"/>
                    <a:gd name="T33" fmla="*/ 1 h 46"/>
                    <a:gd name="T34" fmla="*/ 18 w 47"/>
                    <a:gd name="T35" fmla="*/ 7 h 46"/>
                    <a:gd name="T36" fmla="*/ 11 w 47"/>
                    <a:gd name="T37" fmla="*/ 17 h 46"/>
                    <a:gd name="T38" fmla="*/ 4 w 47"/>
                    <a:gd name="T39" fmla="*/ 24 h 46"/>
                    <a:gd name="T40" fmla="*/ 1 w 47"/>
                    <a:gd name="T41" fmla="*/ 28 h 46"/>
                    <a:gd name="T42" fmla="*/ 0 w 47"/>
                    <a:gd name="T43" fmla="*/ 34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47" h="46">
                      <a:moveTo>
                        <a:pt x="0" y="34"/>
                      </a:moveTo>
                      <a:lnTo>
                        <a:pt x="3" y="38"/>
                      </a:lnTo>
                      <a:lnTo>
                        <a:pt x="9" y="40"/>
                      </a:lnTo>
                      <a:lnTo>
                        <a:pt x="19" y="42"/>
                      </a:lnTo>
                      <a:lnTo>
                        <a:pt x="27" y="44"/>
                      </a:lnTo>
                      <a:lnTo>
                        <a:pt x="35" y="45"/>
                      </a:lnTo>
                      <a:lnTo>
                        <a:pt x="40" y="45"/>
                      </a:lnTo>
                      <a:lnTo>
                        <a:pt x="45" y="44"/>
                      </a:lnTo>
                      <a:lnTo>
                        <a:pt x="46" y="38"/>
                      </a:lnTo>
                      <a:lnTo>
                        <a:pt x="43" y="33"/>
                      </a:lnTo>
                      <a:lnTo>
                        <a:pt x="37" y="26"/>
                      </a:lnTo>
                      <a:lnTo>
                        <a:pt x="37" y="21"/>
                      </a:lnTo>
                      <a:lnTo>
                        <a:pt x="41" y="12"/>
                      </a:lnTo>
                      <a:lnTo>
                        <a:pt x="40" y="7"/>
                      </a:lnTo>
                      <a:lnTo>
                        <a:pt x="37" y="3"/>
                      </a:lnTo>
                      <a:lnTo>
                        <a:pt x="30" y="0"/>
                      </a:lnTo>
                      <a:lnTo>
                        <a:pt x="26" y="1"/>
                      </a:lnTo>
                      <a:lnTo>
                        <a:pt x="18" y="7"/>
                      </a:lnTo>
                      <a:lnTo>
                        <a:pt x="11" y="17"/>
                      </a:lnTo>
                      <a:lnTo>
                        <a:pt x="4" y="24"/>
                      </a:lnTo>
                      <a:lnTo>
                        <a:pt x="1" y="28"/>
                      </a:lnTo>
                      <a:lnTo>
                        <a:pt x="0" y="34"/>
                      </a:lnTo>
                    </a:path>
                  </a:pathLst>
                </a:custGeom>
                <a:solidFill>
                  <a:srgbClr val="FFC08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62" name="Freeform 103"/>
                <xdr:cNvSpPr>
                  <a:spLocks/>
                </xdr:cNvSpPr>
              </xdr:nvSpPr>
              <xdr:spPr bwMode="auto">
                <a:xfrm>
                  <a:off x="3138" y="1688"/>
                  <a:ext cx="239" cy="182"/>
                </a:xfrm>
                <a:custGeom>
                  <a:avLst/>
                  <a:gdLst>
                    <a:gd name="T0" fmla="*/ 167 w 239"/>
                    <a:gd name="T1" fmla="*/ 0 h 182"/>
                    <a:gd name="T2" fmla="*/ 150 w 239"/>
                    <a:gd name="T3" fmla="*/ 7 h 182"/>
                    <a:gd name="T4" fmla="*/ 133 w 239"/>
                    <a:gd name="T5" fmla="*/ 10 h 182"/>
                    <a:gd name="T6" fmla="*/ 112 w 239"/>
                    <a:gd name="T7" fmla="*/ 14 h 182"/>
                    <a:gd name="T8" fmla="*/ 94 w 239"/>
                    <a:gd name="T9" fmla="*/ 14 h 182"/>
                    <a:gd name="T10" fmla="*/ 78 w 239"/>
                    <a:gd name="T11" fmla="*/ 14 h 182"/>
                    <a:gd name="T12" fmla="*/ 68 w 239"/>
                    <a:gd name="T13" fmla="*/ 15 h 182"/>
                    <a:gd name="T14" fmla="*/ 55 w 239"/>
                    <a:gd name="T15" fmla="*/ 25 h 182"/>
                    <a:gd name="T16" fmla="*/ 26 w 239"/>
                    <a:gd name="T17" fmla="*/ 53 h 182"/>
                    <a:gd name="T18" fmla="*/ 12 w 239"/>
                    <a:gd name="T19" fmla="*/ 63 h 182"/>
                    <a:gd name="T20" fmla="*/ 7 w 239"/>
                    <a:gd name="T21" fmla="*/ 73 h 182"/>
                    <a:gd name="T22" fmla="*/ 6 w 239"/>
                    <a:gd name="T23" fmla="*/ 89 h 182"/>
                    <a:gd name="T24" fmla="*/ 5 w 239"/>
                    <a:gd name="T25" fmla="*/ 104 h 182"/>
                    <a:gd name="T26" fmla="*/ 2 w 239"/>
                    <a:gd name="T27" fmla="*/ 130 h 182"/>
                    <a:gd name="T28" fmla="*/ 0 w 239"/>
                    <a:gd name="T29" fmla="*/ 141 h 182"/>
                    <a:gd name="T30" fmla="*/ 0 w 239"/>
                    <a:gd name="T31" fmla="*/ 157 h 182"/>
                    <a:gd name="T32" fmla="*/ 2 w 239"/>
                    <a:gd name="T33" fmla="*/ 164 h 182"/>
                    <a:gd name="T34" fmla="*/ 6 w 239"/>
                    <a:gd name="T35" fmla="*/ 170 h 182"/>
                    <a:gd name="T36" fmla="*/ 11 w 239"/>
                    <a:gd name="T37" fmla="*/ 174 h 182"/>
                    <a:gd name="T38" fmla="*/ 17 w 239"/>
                    <a:gd name="T39" fmla="*/ 175 h 182"/>
                    <a:gd name="T40" fmla="*/ 25 w 239"/>
                    <a:gd name="T41" fmla="*/ 176 h 182"/>
                    <a:gd name="T42" fmla="*/ 33 w 239"/>
                    <a:gd name="T43" fmla="*/ 176 h 182"/>
                    <a:gd name="T44" fmla="*/ 41 w 239"/>
                    <a:gd name="T45" fmla="*/ 175 h 182"/>
                    <a:gd name="T46" fmla="*/ 52 w 239"/>
                    <a:gd name="T47" fmla="*/ 168 h 182"/>
                    <a:gd name="T48" fmla="*/ 60 w 239"/>
                    <a:gd name="T49" fmla="*/ 161 h 182"/>
                    <a:gd name="T50" fmla="*/ 64 w 239"/>
                    <a:gd name="T51" fmla="*/ 153 h 182"/>
                    <a:gd name="T52" fmla="*/ 68 w 239"/>
                    <a:gd name="T53" fmla="*/ 145 h 182"/>
                    <a:gd name="T54" fmla="*/ 71 w 239"/>
                    <a:gd name="T55" fmla="*/ 136 h 182"/>
                    <a:gd name="T56" fmla="*/ 73 w 239"/>
                    <a:gd name="T57" fmla="*/ 128 h 182"/>
                    <a:gd name="T58" fmla="*/ 76 w 239"/>
                    <a:gd name="T59" fmla="*/ 118 h 182"/>
                    <a:gd name="T60" fmla="*/ 74 w 239"/>
                    <a:gd name="T61" fmla="*/ 105 h 182"/>
                    <a:gd name="T62" fmla="*/ 80 w 239"/>
                    <a:gd name="T63" fmla="*/ 103 h 182"/>
                    <a:gd name="T64" fmla="*/ 91 w 239"/>
                    <a:gd name="T65" fmla="*/ 101 h 182"/>
                    <a:gd name="T66" fmla="*/ 110 w 239"/>
                    <a:gd name="T67" fmla="*/ 121 h 182"/>
                    <a:gd name="T68" fmla="*/ 153 w 239"/>
                    <a:gd name="T69" fmla="*/ 149 h 182"/>
                    <a:gd name="T70" fmla="*/ 168 w 239"/>
                    <a:gd name="T71" fmla="*/ 164 h 182"/>
                    <a:gd name="T72" fmla="*/ 186 w 239"/>
                    <a:gd name="T73" fmla="*/ 180 h 182"/>
                    <a:gd name="T74" fmla="*/ 194 w 239"/>
                    <a:gd name="T75" fmla="*/ 181 h 182"/>
                    <a:gd name="T76" fmla="*/ 201 w 239"/>
                    <a:gd name="T77" fmla="*/ 180 h 182"/>
                    <a:gd name="T78" fmla="*/ 209 w 239"/>
                    <a:gd name="T79" fmla="*/ 179 h 182"/>
                    <a:gd name="T80" fmla="*/ 216 w 239"/>
                    <a:gd name="T81" fmla="*/ 173 h 182"/>
                    <a:gd name="T82" fmla="*/ 223 w 239"/>
                    <a:gd name="T83" fmla="*/ 166 h 182"/>
                    <a:gd name="T84" fmla="*/ 230 w 239"/>
                    <a:gd name="T85" fmla="*/ 156 h 182"/>
                    <a:gd name="T86" fmla="*/ 233 w 239"/>
                    <a:gd name="T87" fmla="*/ 146 h 182"/>
                    <a:gd name="T88" fmla="*/ 238 w 239"/>
                    <a:gd name="T89" fmla="*/ 135 h 182"/>
                    <a:gd name="T90" fmla="*/ 238 w 239"/>
                    <a:gd name="T91" fmla="*/ 115 h 182"/>
                    <a:gd name="T92" fmla="*/ 231 w 239"/>
                    <a:gd name="T93" fmla="*/ 92 h 182"/>
                    <a:gd name="T94" fmla="*/ 222 w 239"/>
                    <a:gd name="T95" fmla="*/ 68 h 182"/>
                    <a:gd name="T96" fmla="*/ 210 w 239"/>
                    <a:gd name="T97" fmla="*/ 42 h 182"/>
                    <a:gd name="T98" fmla="*/ 200 w 239"/>
                    <a:gd name="T99" fmla="*/ 28 h 182"/>
                    <a:gd name="T100" fmla="*/ 189 w 239"/>
                    <a:gd name="T101" fmla="*/ 15 h 182"/>
                    <a:gd name="T102" fmla="*/ 178 w 239"/>
                    <a:gd name="T103" fmla="*/ 5 h 182"/>
                    <a:gd name="T104" fmla="*/ 167 w 239"/>
                    <a:gd name="T105" fmla="*/ 0 h 1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39" h="182">
                      <a:moveTo>
                        <a:pt x="167" y="0"/>
                      </a:moveTo>
                      <a:lnTo>
                        <a:pt x="150" y="7"/>
                      </a:lnTo>
                      <a:lnTo>
                        <a:pt x="133" y="10"/>
                      </a:lnTo>
                      <a:lnTo>
                        <a:pt x="112" y="14"/>
                      </a:lnTo>
                      <a:lnTo>
                        <a:pt x="94" y="14"/>
                      </a:lnTo>
                      <a:lnTo>
                        <a:pt x="78" y="14"/>
                      </a:lnTo>
                      <a:lnTo>
                        <a:pt x="68" y="15"/>
                      </a:lnTo>
                      <a:lnTo>
                        <a:pt x="55" y="25"/>
                      </a:lnTo>
                      <a:lnTo>
                        <a:pt x="26" y="53"/>
                      </a:lnTo>
                      <a:lnTo>
                        <a:pt x="12" y="63"/>
                      </a:lnTo>
                      <a:lnTo>
                        <a:pt x="7" y="73"/>
                      </a:lnTo>
                      <a:lnTo>
                        <a:pt x="6" y="89"/>
                      </a:lnTo>
                      <a:lnTo>
                        <a:pt x="5" y="104"/>
                      </a:lnTo>
                      <a:lnTo>
                        <a:pt x="2" y="130"/>
                      </a:lnTo>
                      <a:lnTo>
                        <a:pt x="0" y="141"/>
                      </a:lnTo>
                      <a:lnTo>
                        <a:pt x="0" y="157"/>
                      </a:lnTo>
                      <a:lnTo>
                        <a:pt x="2" y="164"/>
                      </a:lnTo>
                      <a:lnTo>
                        <a:pt x="6" y="170"/>
                      </a:lnTo>
                      <a:lnTo>
                        <a:pt x="11" y="174"/>
                      </a:lnTo>
                      <a:lnTo>
                        <a:pt x="17" y="175"/>
                      </a:lnTo>
                      <a:lnTo>
                        <a:pt x="25" y="176"/>
                      </a:lnTo>
                      <a:lnTo>
                        <a:pt x="33" y="176"/>
                      </a:lnTo>
                      <a:lnTo>
                        <a:pt x="41" y="175"/>
                      </a:lnTo>
                      <a:lnTo>
                        <a:pt x="52" y="168"/>
                      </a:lnTo>
                      <a:lnTo>
                        <a:pt x="60" y="161"/>
                      </a:lnTo>
                      <a:lnTo>
                        <a:pt x="64" y="153"/>
                      </a:lnTo>
                      <a:lnTo>
                        <a:pt x="68" y="145"/>
                      </a:lnTo>
                      <a:lnTo>
                        <a:pt x="71" y="136"/>
                      </a:lnTo>
                      <a:lnTo>
                        <a:pt x="73" y="128"/>
                      </a:lnTo>
                      <a:lnTo>
                        <a:pt x="76" y="118"/>
                      </a:lnTo>
                      <a:lnTo>
                        <a:pt x="74" y="105"/>
                      </a:lnTo>
                      <a:lnTo>
                        <a:pt x="80" y="103"/>
                      </a:lnTo>
                      <a:lnTo>
                        <a:pt x="91" y="101"/>
                      </a:lnTo>
                      <a:lnTo>
                        <a:pt x="110" y="121"/>
                      </a:lnTo>
                      <a:lnTo>
                        <a:pt x="153" y="149"/>
                      </a:lnTo>
                      <a:lnTo>
                        <a:pt x="168" y="164"/>
                      </a:lnTo>
                      <a:lnTo>
                        <a:pt x="186" y="180"/>
                      </a:lnTo>
                      <a:lnTo>
                        <a:pt x="194" y="181"/>
                      </a:lnTo>
                      <a:lnTo>
                        <a:pt x="201" y="180"/>
                      </a:lnTo>
                      <a:lnTo>
                        <a:pt x="209" y="179"/>
                      </a:lnTo>
                      <a:lnTo>
                        <a:pt x="216" y="173"/>
                      </a:lnTo>
                      <a:lnTo>
                        <a:pt x="223" y="166"/>
                      </a:lnTo>
                      <a:lnTo>
                        <a:pt x="230" y="156"/>
                      </a:lnTo>
                      <a:lnTo>
                        <a:pt x="233" y="146"/>
                      </a:lnTo>
                      <a:lnTo>
                        <a:pt x="238" y="135"/>
                      </a:lnTo>
                      <a:lnTo>
                        <a:pt x="238" y="115"/>
                      </a:lnTo>
                      <a:lnTo>
                        <a:pt x="231" y="92"/>
                      </a:lnTo>
                      <a:lnTo>
                        <a:pt x="222" y="68"/>
                      </a:lnTo>
                      <a:lnTo>
                        <a:pt x="210" y="42"/>
                      </a:lnTo>
                      <a:lnTo>
                        <a:pt x="200" y="28"/>
                      </a:lnTo>
                      <a:lnTo>
                        <a:pt x="189" y="15"/>
                      </a:lnTo>
                      <a:lnTo>
                        <a:pt x="178" y="5"/>
                      </a:lnTo>
                      <a:lnTo>
                        <a:pt x="167" y="0"/>
                      </a:lnTo>
                    </a:path>
                  </a:pathLst>
                </a:custGeom>
                <a:solidFill>
                  <a:srgbClr val="7144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63" name="Freeform 104"/>
                <xdr:cNvSpPr>
                  <a:spLocks/>
                </xdr:cNvSpPr>
              </xdr:nvSpPr>
              <xdr:spPr bwMode="auto">
                <a:xfrm>
                  <a:off x="3168" y="1710"/>
                  <a:ext cx="180" cy="133"/>
                </a:xfrm>
                <a:custGeom>
                  <a:avLst/>
                  <a:gdLst>
                    <a:gd name="T0" fmla="*/ 18 w 180"/>
                    <a:gd name="T1" fmla="*/ 33 h 133"/>
                    <a:gd name="T2" fmla="*/ 1 w 180"/>
                    <a:gd name="T3" fmla="*/ 44 h 133"/>
                    <a:gd name="T4" fmla="*/ 8 w 180"/>
                    <a:gd name="T5" fmla="*/ 51 h 133"/>
                    <a:gd name="T6" fmla="*/ 0 w 180"/>
                    <a:gd name="T7" fmla="*/ 57 h 133"/>
                    <a:gd name="T8" fmla="*/ 3 w 180"/>
                    <a:gd name="T9" fmla="*/ 66 h 133"/>
                    <a:gd name="T10" fmla="*/ 16 w 180"/>
                    <a:gd name="T11" fmla="*/ 71 h 133"/>
                    <a:gd name="T12" fmla="*/ 16 w 180"/>
                    <a:gd name="T13" fmla="*/ 87 h 133"/>
                    <a:gd name="T14" fmla="*/ 22 w 180"/>
                    <a:gd name="T15" fmla="*/ 101 h 133"/>
                    <a:gd name="T16" fmla="*/ 12 w 180"/>
                    <a:gd name="T17" fmla="*/ 115 h 133"/>
                    <a:gd name="T18" fmla="*/ 16 w 180"/>
                    <a:gd name="T19" fmla="*/ 127 h 133"/>
                    <a:gd name="T20" fmla="*/ 28 w 180"/>
                    <a:gd name="T21" fmla="*/ 128 h 133"/>
                    <a:gd name="T22" fmla="*/ 27 w 180"/>
                    <a:gd name="T23" fmla="*/ 112 h 133"/>
                    <a:gd name="T24" fmla="*/ 34 w 180"/>
                    <a:gd name="T25" fmla="*/ 95 h 133"/>
                    <a:gd name="T26" fmla="*/ 27 w 180"/>
                    <a:gd name="T27" fmla="*/ 81 h 133"/>
                    <a:gd name="T28" fmla="*/ 33 w 180"/>
                    <a:gd name="T29" fmla="*/ 72 h 133"/>
                    <a:gd name="T30" fmla="*/ 52 w 180"/>
                    <a:gd name="T31" fmla="*/ 68 h 133"/>
                    <a:gd name="T32" fmla="*/ 61 w 180"/>
                    <a:gd name="T33" fmla="*/ 53 h 133"/>
                    <a:gd name="T34" fmla="*/ 70 w 180"/>
                    <a:gd name="T35" fmla="*/ 46 h 133"/>
                    <a:gd name="T36" fmla="*/ 87 w 180"/>
                    <a:gd name="T37" fmla="*/ 29 h 133"/>
                    <a:gd name="T38" fmla="*/ 97 w 180"/>
                    <a:gd name="T39" fmla="*/ 39 h 133"/>
                    <a:gd name="T40" fmla="*/ 96 w 180"/>
                    <a:gd name="T41" fmla="*/ 69 h 133"/>
                    <a:gd name="T42" fmla="*/ 120 w 180"/>
                    <a:gd name="T43" fmla="*/ 52 h 133"/>
                    <a:gd name="T44" fmla="*/ 130 w 180"/>
                    <a:gd name="T45" fmla="*/ 55 h 133"/>
                    <a:gd name="T46" fmla="*/ 119 w 180"/>
                    <a:gd name="T47" fmla="*/ 69 h 133"/>
                    <a:gd name="T48" fmla="*/ 137 w 180"/>
                    <a:gd name="T49" fmla="*/ 65 h 133"/>
                    <a:gd name="T50" fmla="*/ 151 w 180"/>
                    <a:gd name="T51" fmla="*/ 54 h 133"/>
                    <a:gd name="T52" fmla="*/ 155 w 180"/>
                    <a:gd name="T53" fmla="*/ 59 h 133"/>
                    <a:gd name="T54" fmla="*/ 151 w 180"/>
                    <a:gd name="T55" fmla="*/ 72 h 133"/>
                    <a:gd name="T56" fmla="*/ 155 w 180"/>
                    <a:gd name="T57" fmla="*/ 77 h 133"/>
                    <a:gd name="T58" fmla="*/ 164 w 180"/>
                    <a:gd name="T59" fmla="*/ 64 h 133"/>
                    <a:gd name="T60" fmla="*/ 170 w 180"/>
                    <a:gd name="T61" fmla="*/ 72 h 133"/>
                    <a:gd name="T62" fmla="*/ 178 w 180"/>
                    <a:gd name="T63" fmla="*/ 56 h 133"/>
                    <a:gd name="T64" fmla="*/ 174 w 180"/>
                    <a:gd name="T65" fmla="*/ 30 h 133"/>
                    <a:gd name="T66" fmla="*/ 160 w 180"/>
                    <a:gd name="T67" fmla="*/ 15 h 133"/>
                    <a:gd name="T68" fmla="*/ 141 w 180"/>
                    <a:gd name="T69" fmla="*/ 6 h 133"/>
                    <a:gd name="T70" fmla="*/ 127 w 180"/>
                    <a:gd name="T71" fmla="*/ 6 h 133"/>
                    <a:gd name="T72" fmla="*/ 115 w 180"/>
                    <a:gd name="T73" fmla="*/ 3 h 133"/>
                    <a:gd name="T74" fmla="*/ 103 w 180"/>
                    <a:gd name="T75" fmla="*/ 5 h 133"/>
                    <a:gd name="T76" fmla="*/ 87 w 180"/>
                    <a:gd name="T77" fmla="*/ 1 h 133"/>
                    <a:gd name="T78" fmla="*/ 65 w 180"/>
                    <a:gd name="T79" fmla="*/ 0 h 133"/>
                    <a:gd name="T80" fmla="*/ 48 w 180"/>
                    <a:gd name="T81" fmla="*/ 5 h 133"/>
                    <a:gd name="T82" fmla="*/ 44 w 180"/>
                    <a:gd name="T83" fmla="*/ 16 h 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80" h="133">
                      <a:moveTo>
                        <a:pt x="44" y="25"/>
                      </a:moveTo>
                      <a:lnTo>
                        <a:pt x="18" y="33"/>
                      </a:lnTo>
                      <a:lnTo>
                        <a:pt x="1" y="41"/>
                      </a:lnTo>
                      <a:lnTo>
                        <a:pt x="1" y="44"/>
                      </a:lnTo>
                      <a:lnTo>
                        <a:pt x="9" y="46"/>
                      </a:lnTo>
                      <a:lnTo>
                        <a:pt x="8" y="51"/>
                      </a:lnTo>
                      <a:lnTo>
                        <a:pt x="2" y="55"/>
                      </a:lnTo>
                      <a:lnTo>
                        <a:pt x="0" y="57"/>
                      </a:lnTo>
                      <a:lnTo>
                        <a:pt x="6" y="60"/>
                      </a:lnTo>
                      <a:lnTo>
                        <a:pt x="3" y="66"/>
                      </a:lnTo>
                      <a:lnTo>
                        <a:pt x="9" y="69"/>
                      </a:lnTo>
                      <a:lnTo>
                        <a:pt x="16" y="71"/>
                      </a:lnTo>
                      <a:lnTo>
                        <a:pt x="8" y="76"/>
                      </a:lnTo>
                      <a:lnTo>
                        <a:pt x="16" y="87"/>
                      </a:lnTo>
                      <a:lnTo>
                        <a:pt x="22" y="94"/>
                      </a:lnTo>
                      <a:lnTo>
                        <a:pt x="22" y="101"/>
                      </a:lnTo>
                      <a:lnTo>
                        <a:pt x="16" y="107"/>
                      </a:lnTo>
                      <a:lnTo>
                        <a:pt x="12" y="115"/>
                      </a:lnTo>
                      <a:lnTo>
                        <a:pt x="13" y="123"/>
                      </a:lnTo>
                      <a:lnTo>
                        <a:pt x="16" y="127"/>
                      </a:lnTo>
                      <a:lnTo>
                        <a:pt x="20" y="132"/>
                      </a:lnTo>
                      <a:lnTo>
                        <a:pt x="28" y="128"/>
                      </a:lnTo>
                      <a:lnTo>
                        <a:pt x="26" y="121"/>
                      </a:lnTo>
                      <a:lnTo>
                        <a:pt x="27" y="112"/>
                      </a:lnTo>
                      <a:lnTo>
                        <a:pt x="33" y="103"/>
                      </a:lnTo>
                      <a:lnTo>
                        <a:pt x="34" y="95"/>
                      </a:lnTo>
                      <a:lnTo>
                        <a:pt x="30" y="85"/>
                      </a:lnTo>
                      <a:lnTo>
                        <a:pt x="27" y="81"/>
                      </a:lnTo>
                      <a:lnTo>
                        <a:pt x="33" y="77"/>
                      </a:lnTo>
                      <a:lnTo>
                        <a:pt x="33" y="72"/>
                      </a:lnTo>
                      <a:lnTo>
                        <a:pt x="37" y="69"/>
                      </a:lnTo>
                      <a:lnTo>
                        <a:pt x="52" y="68"/>
                      </a:lnTo>
                      <a:lnTo>
                        <a:pt x="54" y="57"/>
                      </a:lnTo>
                      <a:lnTo>
                        <a:pt x="61" y="53"/>
                      </a:lnTo>
                      <a:lnTo>
                        <a:pt x="66" y="54"/>
                      </a:lnTo>
                      <a:lnTo>
                        <a:pt x="70" y="46"/>
                      </a:lnTo>
                      <a:lnTo>
                        <a:pt x="71" y="41"/>
                      </a:lnTo>
                      <a:lnTo>
                        <a:pt x="87" y="29"/>
                      </a:lnTo>
                      <a:lnTo>
                        <a:pt x="87" y="45"/>
                      </a:lnTo>
                      <a:lnTo>
                        <a:pt x="97" y="39"/>
                      </a:lnTo>
                      <a:lnTo>
                        <a:pt x="96" y="64"/>
                      </a:lnTo>
                      <a:lnTo>
                        <a:pt x="96" y="69"/>
                      </a:lnTo>
                      <a:lnTo>
                        <a:pt x="102" y="69"/>
                      </a:lnTo>
                      <a:lnTo>
                        <a:pt x="120" y="52"/>
                      </a:lnTo>
                      <a:lnTo>
                        <a:pt x="116" y="61"/>
                      </a:lnTo>
                      <a:lnTo>
                        <a:pt x="130" y="55"/>
                      </a:lnTo>
                      <a:lnTo>
                        <a:pt x="124" y="64"/>
                      </a:lnTo>
                      <a:lnTo>
                        <a:pt x="119" y="69"/>
                      </a:lnTo>
                      <a:lnTo>
                        <a:pt x="126" y="70"/>
                      </a:lnTo>
                      <a:lnTo>
                        <a:pt x="137" y="65"/>
                      </a:lnTo>
                      <a:lnTo>
                        <a:pt x="143" y="57"/>
                      </a:lnTo>
                      <a:lnTo>
                        <a:pt x="151" y="54"/>
                      </a:lnTo>
                      <a:lnTo>
                        <a:pt x="147" y="62"/>
                      </a:lnTo>
                      <a:lnTo>
                        <a:pt x="155" y="59"/>
                      </a:lnTo>
                      <a:lnTo>
                        <a:pt x="154" y="65"/>
                      </a:lnTo>
                      <a:lnTo>
                        <a:pt x="151" y="72"/>
                      </a:lnTo>
                      <a:lnTo>
                        <a:pt x="152" y="74"/>
                      </a:lnTo>
                      <a:lnTo>
                        <a:pt x="155" y="77"/>
                      </a:lnTo>
                      <a:lnTo>
                        <a:pt x="163" y="69"/>
                      </a:lnTo>
                      <a:lnTo>
                        <a:pt x="164" y="64"/>
                      </a:lnTo>
                      <a:lnTo>
                        <a:pt x="164" y="79"/>
                      </a:lnTo>
                      <a:lnTo>
                        <a:pt x="170" y="72"/>
                      </a:lnTo>
                      <a:lnTo>
                        <a:pt x="173" y="66"/>
                      </a:lnTo>
                      <a:lnTo>
                        <a:pt x="178" y="56"/>
                      </a:lnTo>
                      <a:lnTo>
                        <a:pt x="179" y="46"/>
                      </a:lnTo>
                      <a:lnTo>
                        <a:pt x="174" y="30"/>
                      </a:lnTo>
                      <a:lnTo>
                        <a:pt x="168" y="20"/>
                      </a:lnTo>
                      <a:lnTo>
                        <a:pt x="160" y="15"/>
                      </a:lnTo>
                      <a:lnTo>
                        <a:pt x="150" y="8"/>
                      </a:lnTo>
                      <a:lnTo>
                        <a:pt x="141" y="6"/>
                      </a:lnTo>
                      <a:lnTo>
                        <a:pt x="134" y="7"/>
                      </a:lnTo>
                      <a:lnTo>
                        <a:pt x="127" y="6"/>
                      </a:lnTo>
                      <a:lnTo>
                        <a:pt x="119" y="5"/>
                      </a:lnTo>
                      <a:lnTo>
                        <a:pt x="115" y="3"/>
                      </a:lnTo>
                      <a:lnTo>
                        <a:pt x="109" y="3"/>
                      </a:lnTo>
                      <a:lnTo>
                        <a:pt x="103" y="5"/>
                      </a:lnTo>
                      <a:lnTo>
                        <a:pt x="91" y="5"/>
                      </a:lnTo>
                      <a:lnTo>
                        <a:pt x="87" y="1"/>
                      </a:lnTo>
                      <a:lnTo>
                        <a:pt x="79" y="0"/>
                      </a:lnTo>
                      <a:lnTo>
                        <a:pt x="65" y="0"/>
                      </a:lnTo>
                      <a:lnTo>
                        <a:pt x="54" y="0"/>
                      </a:lnTo>
                      <a:lnTo>
                        <a:pt x="48" y="5"/>
                      </a:lnTo>
                      <a:lnTo>
                        <a:pt x="46" y="9"/>
                      </a:lnTo>
                      <a:lnTo>
                        <a:pt x="44" y="16"/>
                      </a:lnTo>
                      <a:lnTo>
                        <a:pt x="44" y="25"/>
                      </a:lnTo>
                    </a:path>
                  </a:pathLst>
                </a:custGeom>
                <a:solidFill>
                  <a:srgbClr val="AD69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64" name="Freeform 105"/>
                <xdr:cNvSpPr>
                  <a:spLocks/>
                </xdr:cNvSpPr>
              </xdr:nvSpPr>
              <xdr:spPr bwMode="auto">
                <a:xfrm>
                  <a:off x="3141" y="1813"/>
                  <a:ext cx="41" cy="35"/>
                </a:xfrm>
                <a:custGeom>
                  <a:avLst/>
                  <a:gdLst>
                    <a:gd name="T0" fmla="*/ 40 w 41"/>
                    <a:gd name="T1" fmla="*/ 30 h 35"/>
                    <a:gd name="T2" fmla="*/ 40 w 41"/>
                    <a:gd name="T3" fmla="*/ 18 h 35"/>
                    <a:gd name="T4" fmla="*/ 38 w 41"/>
                    <a:gd name="T5" fmla="*/ 11 h 35"/>
                    <a:gd name="T6" fmla="*/ 33 w 41"/>
                    <a:gd name="T7" fmla="*/ 5 h 35"/>
                    <a:gd name="T8" fmla="*/ 25 w 41"/>
                    <a:gd name="T9" fmla="*/ 0 h 35"/>
                    <a:gd name="T10" fmla="*/ 19 w 41"/>
                    <a:gd name="T11" fmla="*/ 0 h 35"/>
                    <a:gd name="T12" fmla="*/ 10 w 41"/>
                    <a:gd name="T13" fmla="*/ 2 h 35"/>
                    <a:gd name="T14" fmla="*/ 4 w 41"/>
                    <a:gd name="T15" fmla="*/ 10 h 35"/>
                    <a:gd name="T16" fmla="*/ 1 w 41"/>
                    <a:gd name="T17" fmla="*/ 20 h 35"/>
                    <a:gd name="T18" fmla="*/ 0 w 41"/>
                    <a:gd name="T19" fmla="*/ 29 h 35"/>
                    <a:gd name="T20" fmla="*/ 8 w 41"/>
                    <a:gd name="T21" fmla="*/ 32 h 35"/>
                    <a:gd name="T22" fmla="*/ 17 w 41"/>
                    <a:gd name="T23" fmla="*/ 34 h 35"/>
                    <a:gd name="T24" fmla="*/ 25 w 41"/>
                    <a:gd name="T25" fmla="*/ 34 h 35"/>
                    <a:gd name="T26" fmla="*/ 34 w 41"/>
                    <a:gd name="T27" fmla="*/ 33 h 35"/>
                    <a:gd name="T28" fmla="*/ 40 w 41"/>
                    <a:gd name="T29" fmla="*/ 30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41" h="35">
                      <a:moveTo>
                        <a:pt x="40" y="30"/>
                      </a:moveTo>
                      <a:lnTo>
                        <a:pt x="40" y="18"/>
                      </a:lnTo>
                      <a:lnTo>
                        <a:pt x="38" y="11"/>
                      </a:lnTo>
                      <a:lnTo>
                        <a:pt x="33" y="5"/>
                      </a:lnTo>
                      <a:lnTo>
                        <a:pt x="25" y="0"/>
                      </a:lnTo>
                      <a:lnTo>
                        <a:pt x="19" y="0"/>
                      </a:lnTo>
                      <a:lnTo>
                        <a:pt x="10" y="2"/>
                      </a:lnTo>
                      <a:lnTo>
                        <a:pt x="4" y="10"/>
                      </a:lnTo>
                      <a:lnTo>
                        <a:pt x="1" y="20"/>
                      </a:lnTo>
                      <a:lnTo>
                        <a:pt x="0" y="29"/>
                      </a:lnTo>
                      <a:lnTo>
                        <a:pt x="8" y="32"/>
                      </a:lnTo>
                      <a:lnTo>
                        <a:pt x="17" y="34"/>
                      </a:lnTo>
                      <a:lnTo>
                        <a:pt x="25" y="34"/>
                      </a:lnTo>
                      <a:lnTo>
                        <a:pt x="34" y="33"/>
                      </a:lnTo>
                      <a:lnTo>
                        <a:pt x="40" y="30"/>
                      </a:lnTo>
                    </a:path>
                  </a:pathLst>
                </a:custGeom>
                <a:solidFill>
                  <a:srgbClr val="FFDFB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65" name="Freeform 106"/>
                <xdr:cNvSpPr>
                  <a:spLocks/>
                </xdr:cNvSpPr>
              </xdr:nvSpPr>
              <xdr:spPr bwMode="auto">
                <a:xfrm>
                  <a:off x="3149" y="1814"/>
                  <a:ext cx="32" cy="31"/>
                </a:xfrm>
                <a:custGeom>
                  <a:avLst/>
                  <a:gdLst>
                    <a:gd name="T0" fmla="*/ 31 w 32"/>
                    <a:gd name="T1" fmla="*/ 14 h 31"/>
                    <a:gd name="T2" fmla="*/ 30 w 32"/>
                    <a:gd name="T3" fmla="*/ 10 h 31"/>
                    <a:gd name="T4" fmla="*/ 26 w 32"/>
                    <a:gd name="T5" fmla="*/ 6 h 31"/>
                    <a:gd name="T6" fmla="*/ 22 w 32"/>
                    <a:gd name="T7" fmla="*/ 2 h 31"/>
                    <a:gd name="T8" fmla="*/ 17 w 32"/>
                    <a:gd name="T9" fmla="*/ 0 h 31"/>
                    <a:gd name="T10" fmla="*/ 11 w 32"/>
                    <a:gd name="T11" fmla="*/ 0 h 31"/>
                    <a:gd name="T12" fmla="*/ 6 w 32"/>
                    <a:gd name="T13" fmla="*/ 2 h 31"/>
                    <a:gd name="T14" fmla="*/ 3 w 32"/>
                    <a:gd name="T15" fmla="*/ 5 h 31"/>
                    <a:gd name="T16" fmla="*/ 0 w 32"/>
                    <a:gd name="T17" fmla="*/ 9 h 31"/>
                    <a:gd name="T18" fmla="*/ 10 w 32"/>
                    <a:gd name="T19" fmla="*/ 9 h 31"/>
                    <a:gd name="T20" fmla="*/ 13 w 32"/>
                    <a:gd name="T21" fmla="*/ 9 h 31"/>
                    <a:gd name="T22" fmla="*/ 19 w 32"/>
                    <a:gd name="T23" fmla="*/ 11 h 31"/>
                    <a:gd name="T24" fmla="*/ 18 w 32"/>
                    <a:gd name="T25" fmla="*/ 18 h 31"/>
                    <a:gd name="T26" fmla="*/ 18 w 32"/>
                    <a:gd name="T27" fmla="*/ 26 h 31"/>
                    <a:gd name="T28" fmla="*/ 17 w 32"/>
                    <a:gd name="T29" fmla="*/ 30 h 31"/>
                    <a:gd name="T30" fmla="*/ 21 w 32"/>
                    <a:gd name="T31" fmla="*/ 29 h 31"/>
                    <a:gd name="T32" fmla="*/ 26 w 32"/>
                    <a:gd name="T33" fmla="*/ 29 h 31"/>
                    <a:gd name="T34" fmla="*/ 31 w 32"/>
                    <a:gd name="T35" fmla="*/ 29 h 31"/>
                    <a:gd name="T36" fmla="*/ 31 w 32"/>
                    <a:gd name="T37" fmla="*/ 25 h 31"/>
                    <a:gd name="T38" fmla="*/ 31 w 32"/>
                    <a:gd name="T39" fmla="*/ 23 h 31"/>
                    <a:gd name="T40" fmla="*/ 31 w 32"/>
                    <a:gd name="T41" fmla="*/ 18 h 31"/>
                    <a:gd name="T42" fmla="*/ 31 w 32"/>
                    <a:gd name="T43" fmla="*/ 14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32" h="31">
                      <a:moveTo>
                        <a:pt x="31" y="14"/>
                      </a:moveTo>
                      <a:lnTo>
                        <a:pt x="30" y="10"/>
                      </a:lnTo>
                      <a:lnTo>
                        <a:pt x="26" y="6"/>
                      </a:lnTo>
                      <a:lnTo>
                        <a:pt x="22" y="2"/>
                      </a:lnTo>
                      <a:lnTo>
                        <a:pt x="17" y="0"/>
                      </a:lnTo>
                      <a:lnTo>
                        <a:pt x="11" y="0"/>
                      </a:lnTo>
                      <a:lnTo>
                        <a:pt x="6" y="2"/>
                      </a:lnTo>
                      <a:lnTo>
                        <a:pt x="3" y="5"/>
                      </a:lnTo>
                      <a:lnTo>
                        <a:pt x="0" y="9"/>
                      </a:lnTo>
                      <a:lnTo>
                        <a:pt x="10" y="9"/>
                      </a:lnTo>
                      <a:lnTo>
                        <a:pt x="13" y="9"/>
                      </a:lnTo>
                      <a:lnTo>
                        <a:pt x="19" y="11"/>
                      </a:lnTo>
                      <a:lnTo>
                        <a:pt x="18" y="18"/>
                      </a:lnTo>
                      <a:lnTo>
                        <a:pt x="18" y="26"/>
                      </a:lnTo>
                      <a:lnTo>
                        <a:pt x="17" y="30"/>
                      </a:lnTo>
                      <a:lnTo>
                        <a:pt x="21" y="29"/>
                      </a:lnTo>
                      <a:lnTo>
                        <a:pt x="26" y="29"/>
                      </a:lnTo>
                      <a:lnTo>
                        <a:pt x="31" y="29"/>
                      </a:lnTo>
                      <a:lnTo>
                        <a:pt x="31" y="25"/>
                      </a:lnTo>
                      <a:lnTo>
                        <a:pt x="31" y="23"/>
                      </a:lnTo>
                      <a:lnTo>
                        <a:pt x="31" y="18"/>
                      </a:lnTo>
                      <a:lnTo>
                        <a:pt x="31" y="14"/>
                      </a:lnTo>
                    </a:path>
                  </a:pathLst>
                </a:custGeom>
                <a:solidFill>
                  <a:srgbClr val="FFFFFF"/>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66" name="Freeform 107"/>
                <xdr:cNvSpPr>
                  <a:spLocks/>
                </xdr:cNvSpPr>
              </xdr:nvSpPr>
              <xdr:spPr bwMode="auto">
                <a:xfrm>
                  <a:off x="3231" y="1790"/>
                  <a:ext cx="98" cy="80"/>
                </a:xfrm>
                <a:custGeom>
                  <a:avLst/>
                  <a:gdLst>
                    <a:gd name="T0" fmla="*/ 0 w 98"/>
                    <a:gd name="T1" fmla="*/ 0 h 80"/>
                    <a:gd name="T2" fmla="*/ 12 w 98"/>
                    <a:gd name="T3" fmla="*/ 5 h 80"/>
                    <a:gd name="T4" fmla="*/ 50 w 98"/>
                    <a:gd name="T5" fmla="*/ 29 h 80"/>
                    <a:gd name="T6" fmla="*/ 70 w 98"/>
                    <a:gd name="T7" fmla="*/ 34 h 80"/>
                    <a:gd name="T8" fmla="*/ 89 w 98"/>
                    <a:gd name="T9" fmla="*/ 30 h 80"/>
                    <a:gd name="T10" fmla="*/ 97 w 98"/>
                    <a:gd name="T11" fmla="*/ 46 h 80"/>
                    <a:gd name="T12" fmla="*/ 81 w 98"/>
                    <a:gd name="T13" fmla="*/ 57 h 80"/>
                    <a:gd name="T14" fmla="*/ 93 w 98"/>
                    <a:gd name="T15" fmla="*/ 71 h 80"/>
                    <a:gd name="T16" fmla="*/ 92 w 98"/>
                    <a:gd name="T17" fmla="*/ 79 h 80"/>
                    <a:gd name="T18" fmla="*/ 61 w 98"/>
                    <a:gd name="T19" fmla="*/ 50 h 80"/>
                    <a:gd name="T20" fmla="*/ 34 w 98"/>
                    <a:gd name="T21" fmla="*/ 29 h 80"/>
                    <a:gd name="T22" fmla="*/ 7 w 98"/>
                    <a:gd name="T23" fmla="*/ 10 h 80"/>
                    <a:gd name="T24" fmla="*/ 0 w 98"/>
                    <a:gd name="T25" fmla="*/ 0 h 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98" h="80">
                      <a:moveTo>
                        <a:pt x="0" y="0"/>
                      </a:moveTo>
                      <a:lnTo>
                        <a:pt x="12" y="5"/>
                      </a:lnTo>
                      <a:lnTo>
                        <a:pt x="50" y="29"/>
                      </a:lnTo>
                      <a:lnTo>
                        <a:pt x="70" y="34"/>
                      </a:lnTo>
                      <a:lnTo>
                        <a:pt x="89" y="30"/>
                      </a:lnTo>
                      <a:lnTo>
                        <a:pt x="97" y="46"/>
                      </a:lnTo>
                      <a:lnTo>
                        <a:pt x="81" y="57"/>
                      </a:lnTo>
                      <a:lnTo>
                        <a:pt x="93" y="71"/>
                      </a:lnTo>
                      <a:lnTo>
                        <a:pt x="92" y="79"/>
                      </a:lnTo>
                      <a:lnTo>
                        <a:pt x="61" y="50"/>
                      </a:lnTo>
                      <a:lnTo>
                        <a:pt x="34" y="29"/>
                      </a:lnTo>
                      <a:lnTo>
                        <a:pt x="7" y="10"/>
                      </a:lnTo>
                      <a:lnTo>
                        <a:pt x="0" y="0"/>
                      </a:lnTo>
                    </a:path>
                  </a:pathLst>
                </a:custGeom>
                <a:solidFill>
                  <a:srgbClr val="804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67" name="Freeform 108"/>
                <xdr:cNvSpPr>
                  <a:spLocks/>
                </xdr:cNvSpPr>
              </xdr:nvSpPr>
              <xdr:spPr bwMode="auto">
                <a:xfrm>
                  <a:off x="3237" y="1687"/>
                  <a:ext cx="141" cy="180"/>
                </a:xfrm>
                <a:custGeom>
                  <a:avLst/>
                  <a:gdLst>
                    <a:gd name="T0" fmla="*/ 65 w 141"/>
                    <a:gd name="T1" fmla="*/ 4 h 180"/>
                    <a:gd name="T2" fmla="*/ 74 w 141"/>
                    <a:gd name="T3" fmla="*/ 11 h 180"/>
                    <a:gd name="T4" fmla="*/ 88 w 141"/>
                    <a:gd name="T5" fmla="*/ 22 h 180"/>
                    <a:gd name="T6" fmla="*/ 100 w 141"/>
                    <a:gd name="T7" fmla="*/ 35 h 180"/>
                    <a:gd name="T8" fmla="*/ 108 w 141"/>
                    <a:gd name="T9" fmla="*/ 53 h 180"/>
                    <a:gd name="T10" fmla="*/ 114 w 141"/>
                    <a:gd name="T11" fmla="*/ 76 h 180"/>
                    <a:gd name="T12" fmla="*/ 118 w 141"/>
                    <a:gd name="T13" fmla="*/ 105 h 180"/>
                    <a:gd name="T14" fmla="*/ 111 w 141"/>
                    <a:gd name="T15" fmla="*/ 130 h 180"/>
                    <a:gd name="T16" fmla="*/ 95 w 141"/>
                    <a:gd name="T17" fmla="*/ 139 h 180"/>
                    <a:gd name="T18" fmla="*/ 104 w 141"/>
                    <a:gd name="T19" fmla="*/ 128 h 180"/>
                    <a:gd name="T20" fmla="*/ 112 w 141"/>
                    <a:gd name="T21" fmla="*/ 102 h 180"/>
                    <a:gd name="T22" fmla="*/ 97 w 141"/>
                    <a:gd name="T23" fmla="*/ 124 h 180"/>
                    <a:gd name="T24" fmla="*/ 83 w 141"/>
                    <a:gd name="T25" fmla="*/ 127 h 180"/>
                    <a:gd name="T26" fmla="*/ 78 w 141"/>
                    <a:gd name="T27" fmla="*/ 121 h 180"/>
                    <a:gd name="T28" fmla="*/ 69 w 141"/>
                    <a:gd name="T29" fmla="*/ 118 h 180"/>
                    <a:gd name="T30" fmla="*/ 55 w 141"/>
                    <a:gd name="T31" fmla="*/ 119 h 180"/>
                    <a:gd name="T32" fmla="*/ 43 w 141"/>
                    <a:gd name="T33" fmla="*/ 110 h 180"/>
                    <a:gd name="T34" fmla="*/ 36 w 141"/>
                    <a:gd name="T35" fmla="*/ 109 h 180"/>
                    <a:gd name="T36" fmla="*/ 23 w 141"/>
                    <a:gd name="T37" fmla="*/ 109 h 180"/>
                    <a:gd name="T38" fmla="*/ 18 w 141"/>
                    <a:gd name="T39" fmla="*/ 99 h 180"/>
                    <a:gd name="T40" fmla="*/ 0 w 141"/>
                    <a:gd name="T41" fmla="*/ 100 h 180"/>
                    <a:gd name="T42" fmla="*/ 11 w 141"/>
                    <a:gd name="T43" fmla="*/ 115 h 180"/>
                    <a:gd name="T44" fmla="*/ 30 w 141"/>
                    <a:gd name="T45" fmla="*/ 128 h 180"/>
                    <a:gd name="T46" fmla="*/ 49 w 141"/>
                    <a:gd name="T47" fmla="*/ 139 h 180"/>
                    <a:gd name="T48" fmla="*/ 83 w 141"/>
                    <a:gd name="T49" fmla="*/ 136 h 180"/>
                    <a:gd name="T50" fmla="*/ 65 w 141"/>
                    <a:gd name="T51" fmla="*/ 148 h 180"/>
                    <a:gd name="T52" fmla="*/ 68 w 141"/>
                    <a:gd name="T53" fmla="*/ 161 h 180"/>
                    <a:gd name="T54" fmla="*/ 96 w 141"/>
                    <a:gd name="T55" fmla="*/ 179 h 180"/>
                    <a:gd name="T56" fmla="*/ 117 w 141"/>
                    <a:gd name="T57" fmla="*/ 171 h 180"/>
                    <a:gd name="T58" fmla="*/ 131 w 141"/>
                    <a:gd name="T59" fmla="*/ 157 h 180"/>
                    <a:gd name="T60" fmla="*/ 138 w 141"/>
                    <a:gd name="T61" fmla="*/ 142 h 180"/>
                    <a:gd name="T62" fmla="*/ 140 w 141"/>
                    <a:gd name="T63" fmla="*/ 127 h 180"/>
                    <a:gd name="T64" fmla="*/ 139 w 141"/>
                    <a:gd name="T65" fmla="*/ 116 h 180"/>
                    <a:gd name="T66" fmla="*/ 135 w 141"/>
                    <a:gd name="T67" fmla="*/ 102 h 180"/>
                    <a:gd name="T68" fmla="*/ 126 w 141"/>
                    <a:gd name="T69" fmla="*/ 78 h 180"/>
                    <a:gd name="T70" fmla="*/ 116 w 141"/>
                    <a:gd name="T71" fmla="*/ 52 h 180"/>
                    <a:gd name="T72" fmla="*/ 100 w 141"/>
                    <a:gd name="T73" fmla="*/ 25 h 180"/>
                    <a:gd name="T74" fmla="*/ 72 w 141"/>
                    <a:gd name="T75" fmla="*/ 0 h 180"/>
                    <a:gd name="T76" fmla="*/ 64 w 141"/>
                    <a:gd name="T77" fmla="*/ 2 h 1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41" h="180">
                      <a:moveTo>
                        <a:pt x="64" y="2"/>
                      </a:moveTo>
                      <a:lnTo>
                        <a:pt x="65" y="4"/>
                      </a:lnTo>
                      <a:lnTo>
                        <a:pt x="69" y="8"/>
                      </a:lnTo>
                      <a:lnTo>
                        <a:pt x="74" y="11"/>
                      </a:lnTo>
                      <a:lnTo>
                        <a:pt x="83" y="18"/>
                      </a:lnTo>
                      <a:lnTo>
                        <a:pt x="88" y="22"/>
                      </a:lnTo>
                      <a:lnTo>
                        <a:pt x="94" y="27"/>
                      </a:lnTo>
                      <a:lnTo>
                        <a:pt x="100" y="35"/>
                      </a:lnTo>
                      <a:lnTo>
                        <a:pt x="105" y="44"/>
                      </a:lnTo>
                      <a:lnTo>
                        <a:pt x="108" y="53"/>
                      </a:lnTo>
                      <a:lnTo>
                        <a:pt x="112" y="61"/>
                      </a:lnTo>
                      <a:lnTo>
                        <a:pt x="114" y="76"/>
                      </a:lnTo>
                      <a:lnTo>
                        <a:pt x="117" y="85"/>
                      </a:lnTo>
                      <a:lnTo>
                        <a:pt x="118" y="105"/>
                      </a:lnTo>
                      <a:lnTo>
                        <a:pt x="116" y="120"/>
                      </a:lnTo>
                      <a:lnTo>
                        <a:pt x="111" y="130"/>
                      </a:lnTo>
                      <a:lnTo>
                        <a:pt x="103" y="137"/>
                      </a:lnTo>
                      <a:lnTo>
                        <a:pt x="95" y="139"/>
                      </a:lnTo>
                      <a:lnTo>
                        <a:pt x="88" y="141"/>
                      </a:lnTo>
                      <a:lnTo>
                        <a:pt x="104" y="128"/>
                      </a:lnTo>
                      <a:lnTo>
                        <a:pt x="111" y="116"/>
                      </a:lnTo>
                      <a:lnTo>
                        <a:pt x="112" y="102"/>
                      </a:lnTo>
                      <a:lnTo>
                        <a:pt x="103" y="120"/>
                      </a:lnTo>
                      <a:lnTo>
                        <a:pt x="97" y="124"/>
                      </a:lnTo>
                      <a:lnTo>
                        <a:pt x="90" y="126"/>
                      </a:lnTo>
                      <a:lnTo>
                        <a:pt x="83" y="127"/>
                      </a:lnTo>
                      <a:lnTo>
                        <a:pt x="89" y="118"/>
                      </a:lnTo>
                      <a:lnTo>
                        <a:pt x="78" y="121"/>
                      </a:lnTo>
                      <a:lnTo>
                        <a:pt x="79" y="115"/>
                      </a:lnTo>
                      <a:lnTo>
                        <a:pt x="69" y="118"/>
                      </a:lnTo>
                      <a:lnTo>
                        <a:pt x="63" y="119"/>
                      </a:lnTo>
                      <a:lnTo>
                        <a:pt x="55" y="119"/>
                      </a:lnTo>
                      <a:lnTo>
                        <a:pt x="49" y="116"/>
                      </a:lnTo>
                      <a:lnTo>
                        <a:pt x="43" y="110"/>
                      </a:lnTo>
                      <a:lnTo>
                        <a:pt x="41" y="106"/>
                      </a:lnTo>
                      <a:lnTo>
                        <a:pt x="36" y="109"/>
                      </a:lnTo>
                      <a:lnTo>
                        <a:pt x="28" y="110"/>
                      </a:lnTo>
                      <a:lnTo>
                        <a:pt x="23" y="109"/>
                      </a:lnTo>
                      <a:lnTo>
                        <a:pt x="18" y="106"/>
                      </a:lnTo>
                      <a:lnTo>
                        <a:pt x="18" y="99"/>
                      </a:lnTo>
                      <a:lnTo>
                        <a:pt x="5" y="102"/>
                      </a:lnTo>
                      <a:lnTo>
                        <a:pt x="0" y="100"/>
                      </a:lnTo>
                      <a:lnTo>
                        <a:pt x="0" y="105"/>
                      </a:lnTo>
                      <a:lnTo>
                        <a:pt x="11" y="115"/>
                      </a:lnTo>
                      <a:lnTo>
                        <a:pt x="19" y="121"/>
                      </a:lnTo>
                      <a:lnTo>
                        <a:pt x="30" y="128"/>
                      </a:lnTo>
                      <a:lnTo>
                        <a:pt x="39" y="134"/>
                      </a:lnTo>
                      <a:lnTo>
                        <a:pt x="49" y="139"/>
                      </a:lnTo>
                      <a:lnTo>
                        <a:pt x="61" y="146"/>
                      </a:lnTo>
                      <a:lnTo>
                        <a:pt x="83" y="136"/>
                      </a:lnTo>
                      <a:lnTo>
                        <a:pt x="83" y="141"/>
                      </a:lnTo>
                      <a:lnTo>
                        <a:pt x="65" y="148"/>
                      </a:lnTo>
                      <a:lnTo>
                        <a:pt x="64" y="153"/>
                      </a:lnTo>
                      <a:lnTo>
                        <a:pt x="68" y="161"/>
                      </a:lnTo>
                      <a:lnTo>
                        <a:pt x="86" y="175"/>
                      </a:lnTo>
                      <a:lnTo>
                        <a:pt x="96" y="179"/>
                      </a:lnTo>
                      <a:lnTo>
                        <a:pt x="105" y="179"/>
                      </a:lnTo>
                      <a:lnTo>
                        <a:pt x="117" y="171"/>
                      </a:lnTo>
                      <a:lnTo>
                        <a:pt x="124" y="164"/>
                      </a:lnTo>
                      <a:lnTo>
                        <a:pt x="131" y="157"/>
                      </a:lnTo>
                      <a:lnTo>
                        <a:pt x="135" y="148"/>
                      </a:lnTo>
                      <a:lnTo>
                        <a:pt x="138" y="142"/>
                      </a:lnTo>
                      <a:lnTo>
                        <a:pt x="139" y="135"/>
                      </a:lnTo>
                      <a:lnTo>
                        <a:pt x="140" y="127"/>
                      </a:lnTo>
                      <a:lnTo>
                        <a:pt x="140" y="123"/>
                      </a:lnTo>
                      <a:lnTo>
                        <a:pt x="139" y="116"/>
                      </a:lnTo>
                      <a:lnTo>
                        <a:pt x="136" y="109"/>
                      </a:lnTo>
                      <a:lnTo>
                        <a:pt x="135" y="102"/>
                      </a:lnTo>
                      <a:lnTo>
                        <a:pt x="132" y="91"/>
                      </a:lnTo>
                      <a:lnTo>
                        <a:pt x="126" y="78"/>
                      </a:lnTo>
                      <a:lnTo>
                        <a:pt x="122" y="65"/>
                      </a:lnTo>
                      <a:lnTo>
                        <a:pt x="116" y="52"/>
                      </a:lnTo>
                      <a:lnTo>
                        <a:pt x="111" y="40"/>
                      </a:lnTo>
                      <a:lnTo>
                        <a:pt x="100" y="25"/>
                      </a:lnTo>
                      <a:lnTo>
                        <a:pt x="82" y="8"/>
                      </a:lnTo>
                      <a:lnTo>
                        <a:pt x="72" y="0"/>
                      </a:lnTo>
                      <a:lnTo>
                        <a:pt x="68" y="0"/>
                      </a:lnTo>
                      <a:lnTo>
                        <a:pt x="64" y="2"/>
                      </a:lnTo>
                    </a:path>
                  </a:pathLst>
                </a:custGeom>
                <a:solidFill>
                  <a:srgbClr val="AD69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68" name="Freeform 109"/>
                <xdr:cNvSpPr>
                  <a:spLocks/>
                </xdr:cNvSpPr>
              </xdr:nvSpPr>
              <xdr:spPr bwMode="auto">
                <a:xfrm>
                  <a:off x="3205" y="1763"/>
                  <a:ext cx="144" cy="116"/>
                </a:xfrm>
                <a:custGeom>
                  <a:avLst/>
                  <a:gdLst>
                    <a:gd name="T0" fmla="*/ 143 w 144"/>
                    <a:gd name="T1" fmla="*/ 101 h 116"/>
                    <a:gd name="T2" fmla="*/ 134 w 144"/>
                    <a:gd name="T3" fmla="*/ 102 h 116"/>
                    <a:gd name="T4" fmla="*/ 123 w 144"/>
                    <a:gd name="T5" fmla="*/ 101 h 116"/>
                    <a:gd name="T6" fmla="*/ 112 w 144"/>
                    <a:gd name="T7" fmla="*/ 95 h 116"/>
                    <a:gd name="T8" fmla="*/ 94 w 144"/>
                    <a:gd name="T9" fmla="*/ 75 h 116"/>
                    <a:gd name="T10" fmla="*/ 81 w 144"/>
                    <a:gd name="T11" fmla="*/ 61 h 116"/>
                    <a:gd name="T12" fmla="*/ 58 w 144"/>
                    <a:gd name="T13" fmla="*/ 47 h 116"/>
                    <a:gd name="T14" fmla="*/ 28 w 144"/>
                    <a:gd name="T15" fmla="*/ 27 h 116"/>
                    <a:gd name="T16" fmla="*/ 33 w 144"/>
                    <a:gd name="T17" fmla="*/ 23 h 116"/>
                    <a:gd name="T18" fmla="*/ 38 w 144"/>
                    <a:gd name="T19" fmla="*/ 15 h 116"/>
                    <a:gd name="T20" fmla="*/ 40 w 144"/>
                    <a:gd name="T21" fmla="*/ 5 h 116"/>
                    <a:gd name="T22" fmla="*/ 37 w 144"/>
                    <a:gd name="T23" fmla="*/ 1 h 116"/>
                    <a:gd name="T24" fmla="*/ 37 w 144"/>
                    <a:gd name="T25" fmla="*/ 10 h 116"/>
                    <a:gd name="T26" fmla="*/ 34 w 144"/>
                    <a:gd name="T27" fmla="*/ 12 h 116"/>
                    <a:gd name="T28" fmla="*/ 35 w 144"/>
                    <a:gd name="T29" fmla="*/ 6 h 116"/>
                    <a:gd name="T30" fmla="*/ 33 w 144"/>
                    <a:gd name="T31" fmla="*/ 0 h 116"/>
                    <a:gd name="T32" fmla="*/ 31 w 144"/>
                    <a:gd name="T33" fmla="*/ 11 h 116"/>
                    <a:gd name="T34" fmla="*/ 27 w 144"/>
                    <a:gd name="T35" fmla="*/ 18 h 116"/>
                    <a:gd name="T36" fmla="*/ 22 w 144"/>
                    <a:gd name="T37" fmla="*/ 23 h 116"/>
                    <a:gd name="T38" fmla="*/ 18 w 144"/>
                    <a:gd name="T39" fmla="*/ 24 h 116"/>
                    <a:gd name="T40" fmla="*/ 12 w 144"/>
                    <a:gd name="T41" fmla="*/ 21 h 116"/>
                    <a:gd name="T42" fmla="*/ 10 w 144"/>
                    <a:gd name="T43" fmla="*/ 20 h 116"/>
                    <a:gd name="T44" fmla="*/ 9 w 144"/>
                    <a:gd name="T45" fmla="*/ 17 h 116"/>
                    <a:gd name="T46" fmla="*/ 16 w 144"/>
                    <a:gd name="T47" fmla="*/ 15 h 116"/>
                    <a:gd name="T48" fmla="*/ 22 w 144"/>
                    <a:gd name="T49" fmla="*/ 10 h 116"/>
                    <a:gd name="T50" fmla="*/ 25 w 144"/>
                    <a:gd name="T51" fmla="*/ 7 h 116"/>
                    <a:gd name="T52" fmla="*/ 16 w 144"/>
                    <a:gd name="T53" fmla="*/ 11 h 116"/>
                    <a:gd name="T54" fmla="*/ 11 w 144"/>
                    <a:gd name="T55" fmla="*/ 12 h 116"/>
                    <a:gd name="T56" fmla="*/ 7 w 144"/>
                    <a:gd name="T57" fmla="*/ 14 h 116"/>
                    <a:gd name="T58" fmla="*/ 3 w 144"/>
                    <a:gd name="T59" fmla="*/ 14 h 116"/>
                    <a:gd name="T60" fmla="*/ 0 w 144"/>
                    <a:gd name="T61" fmla="*/ 12 h 116"/>
                    <a:gd name="T62" fmla="*/ 6 w 144"/>
                    <a:gd name="T63" fmla="*/ 19 h 116"/>
                    <a:gd name="T64" fmla="*/ 7 w 144"/>
                    <a:gd name="T65" fmla="*/ 25 h 116"/>
                    <a:gd name="T66" fmla="*/ 8 w 144"/>
                    <a:gd name="T67" fmla="*/ 29 h 116"/>
                    <a:gd name="T68" fmla="*/ 8 w 144"/>
                    <a:gd name="T69" fmla="*/ 37 h 116"/>
                    <a:gd name="T70" fmla="*/ 9 w 144"/>
                    <a:gd name="T71" fmla="*/ 42 h 116"/>
                    <a:gd name="T72" fmla="*/ 8 w 144"/>
                    <a:gd name="T73" fmla="*/ 53 h 116"/>
                    <a:gd name="T74" fmla="*/ 12 w 144"/>
                    <a:gd name="T75" fmla="*/ 46 h 116"/>
                    <a:gd name="T76" fmla="*/ 16 w 144"/>
                    <a:gd name="T77" fmla="*/ 42 h 116"/>
                    <a:gd name="T78" fmla="*/ 21 w 144"/>
                    <a:gd name="T79" fmla="*/ 38 h 116"/>
                    <a:gd name="T80" fmla="*/ 25 w 144"/>
                    <a:gd name="T81" fmla="*/ 37 h 116"/>
                    <a:gd name="T82" fmla="*/ 31 w 144"/>
                    <a:gd name="T83" fmla="*/ 39 h 116"/>
                    <a:gd name="T84" fmla="*/ 42 w 144"/>
                    <a:gd name="T85" fmla="*/ 44 h 116"/>
                    <a:gd name="T86" fmla="*/ 54 w 144"/>
                    <a:gd name="T87" fmla="*/ 51 h 116"/>
                    <a:gd name="T88" fmla="*/ 66 w 144"/>
                    <a:gd name="T89" fmla="*/ 61 h 116"/>
                    <a:gd name="T90" fmla="*/ 80 w 144"/>
                    <a:gd name="T91" fmla="*/ 73 h 116"/>
                    <a:gd name="T92" fmla="*/ 85 w 144"/>
                    <a:gd name="T93" fmla="*/ 78 h 116"/>
                    <a:gd name="T94" fmla="*/ 88 w 144"/>
                    <a:gd name="T95" fmla="*/ 81 h 116"/>
                    <a:gd name="T96" fmla="*/ 96 w 144"/>
                    <a:gd name="T97" fmla="*/ 83 h 116"/>
                    <a:gd name="T98" fmla="*/ 101 w 144"/>
                    <a:gd name="T99" fmla="*/ 90 h 116"/>
                    <a:gd name="T100" fmla="*/ 116 w 144"/>
                    <a:gd name="T101" fmla="*/ 102 h 116"/>
                    <a:gd name="T102" fmla="*/ 118 w 144"/>
                    <a:gd name="T103" fmla="*/ 105 h 116"/>
                    <a:gd name="T104" fmla="*/ 121 w 144"/>
                    <a:gd name="T105" fmla="*/ 106 h 116"/>
                    <a:gd name="T106" fmla="*/ 123 w 144"/>
                    <a:gd name="T107" fmla="*/ 108 h 116"/>
                    <a:gd name="T108" fmla="*/ 125 w 144"/>
                    <a:gd name="T109" fmla="*/ 110 h 116"/>
                    <a:gd name="T110" fmla="*/ 127 w 144"/>
                    <a:gd name="T111" fmla="*/ 115 h 116"/>
                    <a:gd name="T112" fmla="*/ 126 w 144"/>
                    <a:gd name="T113" fmla="*/ 106 h 116"/>
                    <a:gd name="T114" fmla="*/ 133 w 144"/>
                    <a:gd name="T115" fmla="*/ 107 h 116"/>
                    <a:gd name="T116" fmla="*/ 138 w 144"/>
                    <a:gd name="T117" fmla="*/ 106 h 116"/>
                    <a:gd name="T118" fmla="*/ 143 w 144"/>
                    <a:gd name="T119" fmla="*/ 110 h 116"/>
                    <a:gd name="T120" fmla="*/ 142 w 144"/>
                    <a:gd name="T121" fmla="*/ 105 h 116"/>
                    <a:gd name="T122" fmla="*/ 143 w 144"/>
                    <a:gd name="T123" fmla="*/ 101 h 1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44" h="116">
                      <a:moveTo>
                        <a:pt x="143" y="101"/>
                      </a:moveTo>
                      <a:lnTo>
                        <a:pt x="134" y="102"/>
                      </a:lnTo>
                      <a:lnTo>
                        <a:pt x="123" y="101"/>
                      </a:lnTo>
                      <a:lnTo>
                        <a:pt x="112" y="95"/>
                      </a:lnTo>
                      <a:lnTo>
                        <a:pt x="94" y="75"/>
                      </a:lnTo>
                      <a:lnTo>
                        <a:pt x="81" y="61"/>
                      </a:lnTo>
                      <a:lnTo>
                        <a:pt x="58" y="47"/>
                      </a:lnTo>
                      <a:lnTo>
                        <a:pt x="28" y="27"/>
                      </a:lnTo>
                      <a:lnTo>
                        <a:pt x="33" y="23"/>
                      </a:lnTo>
                      <a:lnTo>
                        <a:pt x="38" y="15"/>
                      </a:lnTo>
                      <a:lnTo>
                        <a:pt x="40" y="5"/>
                      </a:lnTo>
                      <a:lnTo>
                        <a:pt x="37" y="1"/>
                      </a:lnTo>
                      <a:lnTo>
                        <a:pt x="37" y="10"/>
                      </a:lnTo>
                      <a:lnTo>
                        <a:pt x="34" y="12"/>
                      </a:lnTo>
                      <a:lnTo>
                        <a:pt x="35" y="6"/>
                      </a:lnTo>
                      <a:lnTo>
                        <a:pt x="33" y="0"/>
                      </a:lnTo>
                      <a:lnTo>
                        <a:pt x="31" y="11"/>
                      </a:lnTo>
                      <a:lnTo>
                        <a:pt x="27" y="18"/>
                      </a:lnTo>
                      <a:lnTo>
                        <a:pt x="22" y="23"/>
                      </a:lnTo>
                      <a:lnTo>
                        <a:pt x="18" y="24"/>
                      </a:lnTo>
                      <a:lnTo>
                        <a:pt x="12" y="21"/>
                      </a:lnTo>
                      <a:lnTo>
                        <a:pt x="10" y="20"/>
                      </a:lnTo>
                      <a:lnTo>
                        <a:pt x="9" y="17"/>
                      </a:lnTo>
                      <a:lnTo>
                        <a:pt x="16" y="15"/>
                      </a:lnTo>
                      <a:lnTo>
                        <a:pt x="22" y="10"/>
                      </a:lnTo>
                      <a:lnTo>
                        <a:pt x="25" y="7"/>
                      </a:lnTo>
                      <a:lnTo>
                        <a:pt x="16" y="11"/>
                      </a:lnTo>
                      <a:lnTo>
                        <a:pt x="11" y="12"/>
                      </a:lnTo>
                      <a:lnTo>
                        <a:pt x="7" y="14"/>
                      </a:lnTo>
                      <a:lnTo>
                        <a:pt x="3" y="14"/>
                      </a:lnTo>
                      <a:lnTo>
                        <a:pt x="0" y="12"/>
                      </a:lnTo>
                      <a:lnTo>
                        <a:pt x="6" y="19"/>
                      </a:lnTo>
                      <a:lnTo>
                        <a:pt x="7" y="25"/>
                      </a:lnTo>
                      <a:lnTo>
                        <a:pt x="8" y="29"/>
                      </a:lnTo>
                      <a:lnTo>
                        <a:pt x="8" y="37"/>
                      </a:lnTo>
                      <a:lnTo>
                        <a:pt x="9" y="42"/>
                      </a:lnTo>
                      <a:lnTo>
                        <a:pt x="8" y="53"/>
                      </a:lnTo>
                      <a:lnTo>
                        <a:pt x="12" y="46"/>
                      </a:lnTo>
                      <a:lnTo>
                        <a:pt x="16" y="42"/>
                      </a:lnTo>
                      <a:lnTo>
                        <a:pt x="21" y="38"/>
                      </a:lnTo>
                      <a:lnTo>
                        <a:pt x="25" y="37"/>
                      </a:lnTo>
                      <a:lnTo>
                        <a:pt x="31" y="39"/>
                      </a:lnTo>
                      <a:lnTo>
                        <a:pt x="42" y="44"/>
                      </a:lnTo>
                      <a:lnTo>
                        <a:pt x="54" y="51"/>
                      </a:lnTo>
                      <a:lnTo>
                        <a:pt x="66" y="61"/>
                      </a:lnTo>
                      <a:lnTo>
                        <a:pt x="80" y="73"/>
                      </a:lnTo>
                      <a:lnTo>
                        <a:pt x="85" y="78"/>
                      </a:lnTo>
                      <a:lnTo>
                        <a:pt x="88" y="81"/>
                      </a:lnTo>
                      <a:lnTo>
                        <a:pt x="96" y="83"/>
                      </a:lnTo>
                      <a:lnTo>
                        <a:pt x="101" y="90"/>
                      </a:lnTo>
                      <a:lnTo>
                        <a:pt x="116" y="102"/>
                      </a:lnTo>
                      <a:lnTo>
                        <a:pt x="118" y="105"/>
                      </a:lnTo>
                      <a:lnTo>
                        <a:pt x="121" y="106"/>
                      </a:lnTo>
                      <a:lnTo>
                        <a:pt x="123" y="108"/>
                      </a:lnTo>
                      <a:lnTo>
                        <a:pt x="125" y="110"/>
                      </a:lnTo>
                      <a:lnTo>
                        <a:pt x="127" y="115"/>
                      </a:lnTo>
                      <a:lnTo>
                        <a:pt x="126" y="106"/>
                      </a:lnTo>
                      <a:lnTo>
                        <a:pt x="133" y="107"/>
                      </a:lnTo>
                      <a:lnTo>
                        <a:pt x="138" y="106"/>
                      </a:lnTo>
                      <a:lnTo>
                        <a:pt x="143" y="110"/>
                      </a:lnTo>
                      <a:lnTo>
                        <a:pt x="142" y="105"/>
                      </a:lnTo>
                      <a:lnTo>
                        <a:pt x="143" y="101"/>
                      </a:lnTo>
                    </a:path>
                  </a:pathLst>
                </a:custGeom>
                <a:solidFill>
                  <a:srgbClr val="804000"/>
                </a:solidFill>
                <a:ln>
                  <a:noFill/>
                </a:ln>
                <a:effectLst/>
                <a:extLst>
                  <a:ext uri="{91240B29-F687-4F45-9708-019B960494DF}">
                    <a14:hiddenLine xmlns:a14="http://schemas.microsoft.com/office/drawing/2010/main" w="12700" cap="rnd" cmpd="sng">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919191"/>
                        </a:outerShdw>
                      </a:effectLst>
                    </a14:hiddenEffects>
                  </a:ext>
                </a:extLst>
              </xdr:spPr>
            </xdr:sp>
          </xdr:grpSp>
        </xdr:grpSp>
        <xdr:sp macro="" textlink="">
          <xdr:nvSpPr>
            <xdr:cNvPr id="26" name="WordArt 110"/>
            <xdr:cNvSpPr>
              <a:spLocks noChangeArrowheads="1" noChangeShapeType="1" noTextEdit="1"/>
            </xdr:cNvSpPr>
          </xdr:nvSpPr>
          <xdr:spPr bwMode="auto">
            <a:xfrm>
              <a:off x="96" y="77"/>
              <a:ext cx="92" cy="10"/>
            </a:xfrm>
            <a:prstGeom prst="rect">
              <a:avLst/>
            </a:prstGeom>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4400" b="1" kern="10" spc="0">
                  <a:ln>
                    <a:noFill/>
                  </a:ln>
                  <a:solidFill>
                    <a:srgbClr val="FFFF00"/>
                  </a:solidFill>
                  <a:effectLst/>
                  <a:latin typeface="Times New Roman"/>
                  <a:cs typeface="Times New Roman"/>
                </a:rPr>
                <a:t>Municipal &amp; School</a:t>
              </a:r>
            </a:p>
          </xdr:txBody>
        </xdr:sp>
        <xdr:sp macro="" textlink="">
          <xdr:nvSpPr>
            <xdr:cNvPr id="27" name="WordArt 111"/>
            <xdr:cNvSpPr>
              <a:spLocks noChangeArrowheads="1" noChangeShapeType="1" noTextEdit="1"/>
            </xdr:cNvSpPr>
          </xdr:nvSpPr>
          <xdr:spPr bwMode="auto">
            <a:xfrm>
              <a:off x="81" y="142"/>
              <a:ext cx="121" cy="1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4400" b="1" kern="10" spc="0">
                  <a:ln>
                    <a:noFill/>
                  </a:ln>
                  <a:solidFill>
                    <a:srgbClr val="FFFF00"/>
                  </a:solidFill>
                  <a:effectLst/>
                  <a:latin typeface="Times New Roman"/>
                  <a:cs typeface="Times New Roman"/>
                </a:rPr>
                <a:t>Transportation Assistance</a:t>
              </a:r>
            </a:p>
          </xdr:txBody>
        </xdr:sp>
        <xdr:sp macro="" textlink="">
          <xdr:nvSpPr>
            <xdr:cNvPr id="28" name="WordArt 112"/>
            <xdr:cNvSpPr>
              <a:spLocks noChangeArrowheads="1" noChangeShapeType="1" noTextEdit="1"/>
            </xdr:cNvSpPr>
          </xdr:nvSpPr>
          <xdr:spPr bwMode="auto">
            <a:xfrm>
              <a:off x="133" y="115"/>
              <a:ext cx="35" cy="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1600" b="1" kern="10" spc="0">
                  <a:ln>
                    <a:noFill/>
                  </a:ln>
                  <a:solidFill>
                    <a:srgbClr val="3333FF"/>
                  </a:solidFill>
                  <a:effectLst/>
                  <a:latin typeface="Arial Black"/>
                </a:rPr>
                <a:t>PROUD TO SERVE</a:t>
              </a:r>
            </a:p>
          </xdr:txBody>
        </xdr:sp>
      </xdr:grpSp>
      <xdr:grpSp>
        <xdr:nvGrpSpPr>
          <xdr:cNvPr id="4" name="Group 114"/>
          <xdr:cNvGrpSpPr>
            <a:grpSpLocks/>
          </xdr:cNvGrpSpPr>
        </xdr:nvGrpSpPr>
        <xdr:grpSpPr bwMode="auto">
          <a:xfrm>
            <a:off x="56" y="38"/>
            <a:ext cx="148" cy="148"/>
            <a:chOff x="791" y="79"/>
            <a:chExt cx="4168" cy="4169"/>
          </a:xfrm>
        </xdr:grpSpPr>
        <xdr:sp macro="" textlink="">
          <xdr:nvSpPr>
            <xdr:cNvPr id="5" name="Oval 115"/>
            <xdr:cNvSpPr>
              <a:spLocks noChangeArrowheads="1"/>
            </xdr:cNvSpPr>
          </xdr:nvSpPr>
          <xdr:spPr bwMode="auto">
            <a:xfrm>
              <a:off x="791" y="79"/>
              <a:ext cx="4168" cy="4169"/>
            </a:xfrm>
            <a:prstGeom prst="ellipse">
              <a:avLst/>
            </a:prstGeom>
            <a:solidFill>
              <a:srgbClr val="FFFFFF"/>
            </a:solidFill>
            <a:ln w="25400">
              <a:solidFill>
                <a:srgbClr val="EAEC5E"/>
              </a:solidFill>
              <a:round/>
              <a:headEnd/>
              <a:tailEnd/>
            </a:ln>
            <a:effectLst>
              <a:prstShdw prst="shdw17" dist="17961" dir="2700000">
                <a:srgbClr val="EAEC5E">
                  <a:gamma/>
                  <a:shade val="60000"/>
                  <a:invGamma/>
                </a:srgbClr>
              </a:prstShdw>
            </a:effectLst>
          </xdr:spPr>
          <xdr:txBody>
            <a:bodyPr vertOverflow="clip" wrap="square" lIns="91440" tIns="45720" rIns="91440" bIns="45720" anchor="t" upright="1"/>
            <a:lstStyle/>
            <a:p>
              <a:pPr algn="l" rtl="0">
                <a:defRPr sz="1000"/>
              </a:pPr>
              <a:endParaRPr lang="en-US" sz="2400" b="0" i="0" u="none" strike="noStrike" baseline="0">
                <a:solidFill>
                  <a:srgbClr val="000000"/>
                </a:solidFill>
                <a:latin typeface="Times New Roman"/>
                <a:cs typeface="Times New Roman"/>
              </a:endParaRPr>
            </a:p>
            <a:p>
              <a:pPr algn="l" rtl="0">
                <a:defRPr sz="1000"/>
              </a:pPr>
              <a:endParaRPr lang="en-US"/>
            </a:p>
          </xdr:txBody>
        </xdr:sp>
        <xdr:sp macro="" textlink="">
          <xdr:nvSpPr>
            <xdr:cNvPr id="6" name="Line 116"/>
            <xdr:cNvSpPr>
              <a:spLocks noChangeShapeType="1"/>
            </xdr:cNvSpPr>
          </xdr:nvSpPr>
          <xdr:spPr bwMode="auto">
            <a:xfrm>
              <a:off x="2535" y="2162"/>
              <a:ext cx="766" cy="0"/>
            </a:xfrm>
            <a:prstGeom prst="line">
              <a:avLst/>
            </a:prstGeom>
            <a:noFill/>
            <a:ln w="12700">
              <a:solidFill>
                <a:srgbClr val="80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919191"/>
                    </a:outerShdw>
                  </a:effectLst>
                </a14:hiddenEffects>
              </a:ext>
            </a:extLst>
          </xdr:spPr>
        </xdr:sp>
        <xdr:sp macro="" textlink="">
          <xdr:nvSpPr>
            <xdr:cNvPr id="7" name="Line 117"/>
            <xdr:cNvSpPr>
              <a:spLocks noChangeShapeType="1"/>
            </xdr:cNvSpPr>
          </xdr:nvSpPr>
          <xdr:spPr bwMode="auto">
            <a:xfrm>
              <a:off x="2875" y="1991"/>
              <a:ext cx="0" cy="508"/>
            </a:xfrm>
            <a:prstGeom prst="line">
              <a:avLst/>
            </a:prstGeom>
            <a:noFill/>
            <a:ln w="12700">
              <a:solidFill>
                <a:srgbClr val="80FF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919191"/>
                    </a:outerShdw>
                  </a:effectLst>
                </a14:hiddenEffects>
              </a:ext>
            </a:extLst>
          </xdr:spPr>
        </xdr:sp>
        <xdr:grpSp>
          <xdr:nvGrpSpPr>
            <xdr:cNvPr id="8" name="Group 118"/>
            <xdr:cNvGrpSpPr>
              <a:grpSpLocks/>
            </xdr:cNvGrpSpPr>
          </xdr:nvGrpSpPr>
          <xdr:grpSpPr bwMode="auto">
            <a:xfrm>
              <a:off x="875" y="528"/>
              <a:ext cx="4013" cy="2762"/>
              <a:chOff x="875" y="528"/>
              <a:chExt cx="4013" cy="2762"/>
            </a:xfrm>
          </xdr:grpSpPr>
          <xdr:sp macro="" textlink="">
            <xdr:nvSpPr>
              <xdr:cNvPr id="11" name="Freeform 119"/>
              <xdr:cNvSpPr>
                <a:spLocks/>
              </xdr:cNvSpPr>
            </xdr:nvSpPr>
            <xdr:spPr bwMode="auto">
              <a:xfrm>
                <a:off x="875" y="1758"/>
                <a:ext cx="254" cy="255"/>
              </a:xfrm>
              <a:custGeom>
                <a:avLst/>
                <a:gdLst>
                  <a:gd name="T0" fmla="*/ 0 w 254"/>
                  <a:gd name="T1" fmla="*/ 97 h 255"/>
                  <a:gd name="T2" fmla="*/ 103 w 254"/>
                  <a:gd name="T3" fmla="*/ 97 h 255"/>
                  <a:gd name="T4" fmla="*/ 131 w 254"/>
                  <a:gd name="T5" fmla="*/ 0 h 255"/>
                  <a:gd name="T6" fmla="*/ 158 w 254"/>
                  <a:gd name="T7" fmla="*/ 97 h 255"/>
                  <a:gd name="T8" fmla="*/ 253 w 254"/>
                  <a:gd name="T9" fmla="*/ 97 h 255"/>
                  <a:gd name="T10" fmla="*/ 177 w 254"/>
                  <a:gd name="T11" fmla="*/ 157 h 255"/>
                  <a:gd name="T12" fmla="*/ 206 w 254"/>
                  <a:gd name="T13" fmla="*/ 254 h 255"/>
                  <a:gd name="T14" fmla="*/ 131 w 254"/>
                  <a:gd name="T15" fmla="*/ 195 h 255"/>
                  <a:gd name="T16" fmla="*/ 47 w 254"/>
                  <a:gd name="T17" fmla="*/ 254 h 255"/>
                  <a:gd name="T18" fmla="*/ 75 w 254"/>
                  <a:gd name="T19" fmla="*/ 157 h 255"/>
                  <a:gd name="T20" fmla="*/ 0 w 254"/>
                  <a:gd name="T21" fmla="*/ 97 h 2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4" h="255">
                    <a:moveTo>
                      <a:pt x="0" y="97"/>
                    </a:moveTo>
                    <a:lnTo>
                      <a:pt x="103" y="97"/>
                    </a:lnTo>
                    <a:lnTo>
                      <a:pt x="131" y="0"/>
                    </a:lnTo>
                    <a:lnTo>
                      <a:pt x="158" y="97"/>
                    </a:lnTo>
                    <a:lnTo>
                      <a:pt x="253" y="97"/>
                    </a:lnTo>
                    <a:lnTo>
                      <a:pt x="177" y="157"/>
                    </a:lnTo>
                    <a:lnTo>
                      <a:pt x="206" y="254"/>
                    </a:lnTo>
                    <a:lnTo>
                      <a:pt x="131" y="195"/>
                    </a:lnTo>
                    <a:lnTo>
                      <a:pt x="47" y="254"/>
                    </a:lnTo>
                    <a:lnTo>
                      <a:pt x="75" y="157"/>
                    </a:lnTo>
                    <a:lnTo>
                      <a:pt x="0" y="97"/>
                    </a:lnTo>
                  </a:path>
                </a:pathLst>
              </a:custGeom>
              <a:solidFill>
                <a:srgbClr val="000000"/>
              </a:solidFill>
              <a:ln w="12700" cap="rnd" cmpd="sng">
                <a:solidFill>
                  <a:srgbClr val="00279F"/>
                </a:solidFill>
                <a:prstDash val="solid"/>
                <a:round/>
                <a:headEnd type="none" w="med" len="med"/>
                <a:tailEnd type="none" w="med" len="med"/>
              </a:ln>
              <a:effectLst>
                <a:prstShdw prst="shdw17" dist="17961" dir="2700000">
                  <a:srgbClr val="00279F">
                    <a:gamma/>
                    <a:shade val="60000"/>
                    <a:invGamma/>
                  </a:srgbClr>
                </a:prstShdw>
              </a:effectLst>
            </xdr:spPr>
          </xdr:sp>
          <xdr:sp macro="" textlink="">
            <xdr:nvSpPr>
              <xdr:cNvPr id="12" name="Freeform 120"/>
              <xdr:cNvSpPr>
                <a:spLocks/>
              </xdr:cNvSpPr>
            </xdr:nvSpPr>
            <xdr:spPr bwMode="auto">
              <a:xfrm>
                <a:off x="4635" y="1727"/>
                <a:ext cx="253" cy="256"/>
              </a:xfrm>
              <a:custGeom>
                <a:avLst/>
                <a:gdLst>
                  <a:gd name="T0" fmla="*/ 0 w 253"/>
                  <a:gd name="T1" fmla="*/ 99 h 256"/>
                  <a:gd name="T2" fmla="*/ 102 w 253"/>
                  <a:gd name="T3" fmla="*/ 99 h 256"/>
                  <a:gd name="T4" fmla="*/ 131 w 253"/>
                  <a:gd name="T5" fmla="*/ 0 h 256"/>
                  <a:gd name="T6" fmla="*/ 159 w 253"/>
                  <a:gd name="T7" fmla="*/ 99 h 256"/>
                  <a:gd name="T8" fmla="*/ 252 w 253"/>
                  <a:gd name="T9" fmla="*/ 99 h 256"/>
                  <a:gd name="T10" fmla="*/ 177 w 253"/>
                  <a:gd name="T11" fmla="*/ 156 h 256"/>
                  <a:gd name="T12" fmla="*/ 205 w 253"/>
                  <a:gd name="T13" fmla="*/ 255 h 256"/>
                  <a:gd name="T14" fmla="*/ 131 w 253"/>
                  <a:gd name="T15" fmla="*/ 196 h 256"/>
                  <a:gd name="T16" fmla="*/ 46 w 253"/>
                  <a:gd name="T17" fmla="*/ 255 h 256"/>
                  <a:gd name="T18" fmla="*/ 75 w 253"/>
                  <a:gd name="T19" fmla="*/ 156 h 256"/>
                  <a:gd name="T20" fmla="*/ 0 w 253"/>
                  <a:gd name="T21" fmla="*/ 99 h 2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3" h="256">
                    <a:moveTo>
                      <a:pt x="0" y="99"/>
                    </a:moveTo>
                    <a:lnTo>
                      <a:pt x="102" y="99"/>
                    </a:lnTo>
                    <a:lnTo>
                      <a:pt x="131" y="0"/>
                    </a:lnTo>
                    <a:lnTo>
                      <a:pt x="159" y="99"/>
                    </a:lnTo>
                    <a:lnTo>
                      <a:pt x="252" y="99"/>
                    </a:lnTo>
                    <a:lnTo>
                      <a:pt x="177" y="156"/>
                    </a:lnTo>
                    <a:lnTo>
                      <a:pt x="205" y="255"/>
                    </a:lnTo>
                    <a:lnTo>
                      <a:pt x="131" y="196"/>
                    </a:lnTo>
                    <a:lnTo>
                      <a:pt x="46" y="255"/>
                    </a:lnTo>
                    <a:lnTo>
                      <a:pt x="75" y="156"/>
                    </a:lnTo>
                    <a:lnTo>
                      <a:pt x="0" y="99"/>
                    </a:lnTo>
                  </a:path>
                </a:pathLst>
              </a:custGeom>
              <a:solidFill>
                <a:srgbClr val="000000"/>
              </a:solidFill>
              <a:ln w="12700" cap="rnd" cmpd="sng">
                <a:solidFill>
                  <a:srgbClr val="00279F"/>
                </a:solidFill>
                <a:prstDash val="solid"/>
                <a:round/>
                <a:headEnd type="none" w="med" len="med"/>
                <a:tailEnd type="none" w="med" len="med"/>
              </a:ln>
              <a:effectLst>
                <a:prstShdw prst="shdw17" dist="17961" dir="2700000">
                  <a:srgbClr val="00279F">
                    <a:gamma/>
                    <a:shade val="60000"/>
                    <a:invGamma/>
                  </a:srgbClr>
                </a:prstShdw>
              </a:effectLst>
            </xdr:spPr>
          </xdr:sp>
          <xdr:grpSp>
            <xdr:nvGrpSpPr>
              <xdr:cNvPr id="13" name="Group 121"/>
              <xdr:cNvGrpSpPr>
                <a:grpSpLocks/>
              </xdr:cNvGrpSpPr>
            </xdr:nvGrpSpPr>
            <xdr:grpSpPr bwMode="auto">
              <a:xfrm>
                <a:off x="1140" y="528"/>
                <a:ext cx="3478" cy="2762"/>
                <a:chOff x="1140" y="528"/>
                <a:chExt cx="3478" cy="2762"/>
              </a:xfrm>
            </xdr:grpSpPr>
            <xdr:grpSp>
              <xdr:nvGrpSpPr>
                <xdr:cNvPr id="14" name="Group 122"/>
                <xdr:cNvGrpSpPr>
                  <a:grpSpLocks/>
                </xdr:cNvGrpSpPr>
              </xdr:nvGrpSpPr>
              <xdr:grpSpPr bwMode="auto">
                <a:xfrm>
                  <a:off x="1140" y="1448"/>
                  <a:ext cx="3478" cy="1420"/>
                  <a:chOff x="1140" y="1448"/>
                  <a:chExt cx="3478" cy="1420"/>
                </a:xfrm>
              </xdr:grpSpPr>
              <xdr:sp macro="" textlink="">
                <xdr:nvSpPr>
                  <xdr:cNvPr id="16" name="Freeform 123"/>
                  <xdr:cNvSpPr>
                    <a:spLocks/>
                  </xdr:cNvSpPr>
                </xdr:nvSpPr>
                <xdr:spPr bwMode="auto">
                  <a:xfrm>
                    <a:off x="4514" y="1906"/>
                    <a:ext cx="104" cy="358"/>
                  </a:xfrm>
                  <a:custGeom>
                    <a:avLst/>
                    <a:gdLst>
                      <a:gd name="T0" fmla="*/ 0 w 104"/>
                      <a:gd name="T1" fmla="*/ 345 h 358"/>
                      <a:gd name="T2" fmla="*/ 72 w 104"/>
                      <a:gd name="T3" fmla="*/ 315 h 358"/>
                      <a:gd name="T4" fmla="*/ 72 w 104"/>
                      <a:gd name="T5" fmla="*/ 181 h 358"/>
                      <a:gd name="T6" fmla="*/ 36 w 104"/>
                      <a:gd name="T7" fmla="*/ 17 h 358"/>
                      <a:gd name="T8" fmla="*/ 38 w 104"/>
                      <a:gd name="T9" fmla="*/ 13 h 358"/>
                      <a:gd name="T10" fmla="*/ 51 w 104"/>
                      <a:gd name="T11" fmla="*/ 0 h 358"/>
                      <a:gd name="T12" fmla="*/ 91 w 104"/>
                      <a:gd name="T13" fmla="*/ 174 h 358"/>
                      <a:gd name="T14" fmla="*/ 101 w 104"/>
                      <a:gd name="T15" fmla="*/ 320 h 358"/>
                      <a:gd name="T16" fmla="*/ 103 w 104"/>
                      <a:gd name="T17" fmla="*/ 342 h 358"/>
                      <a:gd name="T18" fmla="*/ 89 w 104"/>
                      <a:gd name="T19" fmla="*/ 344 h 358"/>
                      <a:gd name="T20" fmla="*/ 72 w 104"/>
                      <a:gd name="T21" fmla="*/ 342 h 358"/>
                      <a:gd name="T22" fmla="*/ 9 w 104"/>
                      <a:gd name="T23" fmla="*/ 357 h 358"/>
                      <a:gd name="T24" fmla="*/ 2 w 104"/>
                      <a:gd name="T25" fmla="*/ 344 h 358"/>
                      <a:gd name="T26" fmla="*/ 0 w 104"/>
                      <a:gd name="T27" fmla="*/ 345 h 3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104" h="358">
                        <a:moveTo>
                          <a:pt x="0" y="345"/>
                        </a:moveTo>
                        <a:lnTo>
                          <a:pt x="72" y="315"/>
                        </a:lnTo>
                        <a:lnTo>
                          <a:pt x="72" y="181"/>
                        </a:lnTo>
                        <a:lnTo>
                          <a:pt x="36" y="17"/>
                        </a:lnTo>
                        <a:lnTo>
                          <a:pt x="38" y="13"/>
                        </a:lnTo>
                        <a:lnTo>
                          <a:pt x="51" y="0"/>
                        </a:lnTo>
                        <a:lnTo>
                          <a:pt x="91" y="174"/>
                        </a:lnTo>
                        <a:lnTo>
                          <a:pt x="101" y="320"/>
                        </a:lnTo>
                        <a:lnTo>
                          <a:pt x="103" y="342"/>
                        </a:lnTo>
                        <a:lnTo>
                          <a:pt x="89" y="344"/>
                        </a:lnTo>
                        <a:lnTo>
                          <a:pt x="72" y="342"/>
                        </a:lnTo>
                        <a:lnTo>
                          <a:pt x="9" y="357"/>
                        </a:lnTo>
                        <a:lnTo>
                          <a:pt x="2" y="344"/>
                        </a:lnTo>
                        <a:lnTo>
                          <a:pt x="0" y="345"/>
                        </a:lnTo>
                      </a:path>
                    </a:pathLst>
                  </a:custGeom>
                  <a:solidFill>
                    <a:srgbClr val="438E00"/>
                  </a:solidFill>
                  <a:ln w="12700" cap="rnd" cmpd="sng">
                    <a:solidFill>
                      <a:srgbClr val="00279F"/>
                    </a:solidFill>
                    <a:prstDash val="solid"/>
                    <a:round/>
                    <a:headEnd type="none" w="med" len="med"/>
                    <a:tailEnd type="none" w="med" len="med"/>
                  </a:ln>
                  <a:effectLst>
                    <a:prstShdw prst="shdw17" dist="17961" dir="2700000">
                      <a:srgbClr val="00279F">
                        <a:gamma/>
                        <a:shade val="60000"/>
                        <a:invGamma/>
                      </a:srgbClr>
                    </a:prstShdw>
                  </a:effectLst>
                </xdr:spPr>
              </xdr:sp>
              <xdr:sp macro="" textlink="">
                <xdr:nvSpPr>
                  <xdr:cNvPr id="17" name="Freeform 124"/>
                  <xdr:cNvSpPr>
                    <a:spLocks/>
                  </xdr:cNvSpPr>
                </xdr:nvSpPr>
                <xdr:spPr bwMode="auto">
                  <a:xfrm>
                    <a:off x="4200" y="2271"/>
                    <a:ext cx="277" cy="207"/>
                  </a:xfrm>
                  <a:custGeom>
                    <a:avLst/>
                    <a:gdLst>
                      <a:gd name="T0" fmla="*/ 0 w 277"/>
                      <a:gd name="T1" fmla="*/ 191 h 207"/>
                      <a:gd name="T2" fmla="*/ 122 w 277"/>
                      <a:gd name="T3" fmla="*/ 55 h 207"/>
                      <a:gd name="T4" fmla="*/ 266 w 277"/>
                      <a:gd name="T5" fmla="*/ 0 h 207"/>
                      <a:gd name="T6" fmla="*/ 270 w 277"/>
                      <a:gd name="T7" fmla="*/ 10 h 207"/>
                      <a:gd name="T8" fmla="*/ 276 w 277"/>
                      <a:gd name="T9" fmla="*/ 19 h 207"/>
                      <a:gd name="T10" fmla="*/ 134 w 277"/>
                      <a:gd name="T11" fmla="*/ 72 h 207"/>
                      <a:gd name="T12" fmla="*/ 36 w 277"/>
                      <a:gd name="T13" fmla="*/ 206 h 207"/>
                      <a:gd name="T14" fmla="*/ 24 w 277"/>
                      <a:gd name="T15" fmla="*/ 160 h 207"/>
                      <a:gd name="T16" fmla="*/ 0 w 277"/>
                      <a:gd name="T17" fmla="*/ 191 h 2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7" h="207">
                        <a:moveTo>
                          <a:pt x="0" y="191"/>
                        </a:moveTo>
                        <a:lnTo>
                          <a:pt x="122" y="55"/>
                        </a:lnTo>
                        <a:lnTo>
                          <a:pt x="266" y="0"/>
                        </a:lnTo>
                        <a:lnTo>
                          <a:pt x="270" y="10"/>
                        </a:lnTo>
                        <a:lnTo>
                          <a:pt x="276" y="19"/>
                        </a:lnTo>
                        <a:lnTo>
                          <a:pt x="134" y="72"/>
                        </a:lnTo>
                        <a:lnTo>
                          <a:pt x="36" y="206"/>
                        </a:lnTo>
                        <a:lnTo>
                          <a:pt x="24" y="160"/>
                        </a:lnTo>
                        <a:lnTo>
                          <a:pt x="0" y="191"/>
                        </a:lnTo>
                      </a:path>
                    </a:pathLst>
                  </a:custGeom>
                  <a:solidFill>
                    <a:srgbClr val="438E00"/>
                  </a:solidFill>
                  <a:ln w="12700" cap="rnd" cmpd="sng">
                    <a:solidFill>
                      <a:srgbClr val="00279F"/>
                    </a:solidFill>
                    <a:prstDash val="solid"/>
                    <a:round/>
                    <a:headEnd type="none" w="med" len="med"/>
                    <a:tailEnd type="none" w="med" len="med"/>
                  </a:ln>
                  <a:effectLst>
                    <a:prstShdw prst="shdw17" dist="17961" dir="2700000">
                      <a:srgbClr val="00279F">
                        <a:gamma/>
                        <a:shade val="60000"/>
                        <a:invGamma/>
                      </a:srgbClr>
                    </a:prstShdw>
                  </a:effectLst>
                </xdr:spPr>
              </xdr:sp>
              <xdr:sp macro="" textlink="">
                <xdr:nvSpPr>
                  <xdr:cNvPr id="18" name="Freeform 125"/>
                  <xdr:cNvSpPr>
                    <a:spLocks/>
                  </xdr:cNvSpPr>
                </xdr:nvSpPr>
                <xdr:spPr bwMode="auto">
                  <a:xfrm>
                    <a:off x="3201" y="2536"/>
                    <a:ext cx="584" cy="332"/>
                  </a:xfrm>
                  <a:custGeom>
                    <a:avLst/>
                    <a:gdLst>
                      <a:gd name="T0" fmla="*/ 583 w 584"/>
                      <a:gd name="T1" fmla="*/ 24 h 332"/>
                      <a:gd name="T2" fmla="*/ 538 w 584"/>
                      <a:gd name="T3" fmla="*/ 62 h 332"/>
                      <a:gd name="T4" fmla="*/ 471 w 584"/>
                      <a:gd name="T5" fmla="*/ 132 h 332"/>
                      <a:gd name="T6" fmla="*/ 457 w 584"/>
                      <a:gd name="T7" fmla="*/ 165 h 332"/>
                      <a:gd name="T8" fmla="*/ 445 w 584"/>
                      <a:gd name="T9" fmla="*/ 195 h 332"/>
                      <a:gd name="T10" fmla="*/ 433 w 584"/>
                      <a:gd name="T11" fmla="*/ 243 h 332"/>
                      <a:gd name="T12" fmla="*/ 423 w 584"/>
                      <a:gd name="T13" fmla="*/ 283 h 332"/>
                      <a:gd name="T14" fmla="*/ 407 w 584"/>
                      <a:gd name="T15" fmla="*/ 223 h 332"/>
                      <a:gd name="T16" fmla="*/ 399 w 584"/>
                      <a:gd name="T17" fmla="*/ 274 h 332"/>
                      <a:gd name="T18" fmla="*/ 374 w 584"/>
                      <a:gd name="T19" fmla="*/ 311 h 332"/>
                      <a:gd name="T20" fmla="*/ 283 w 584"/>
                      <a:gd name="T21" fmla="*/ 310 h 332"/>
                      <a:gd name="T22" fmla="*/ 241 w 584"/>
                      <a:gd name="T23" fmla="*/ 302 h 332"/>
                      <a:gd name="T24" fmla="*/ 202 w 584"/>
                      <a:gd name="T25" fmla="*/ 331 h 332"/>
                      <a:gd name="T26" fmla="*/ 166 w 584"/>
                      <a:gd name="T27" fmla="*/ 329 h 332"/>
                      <a:gd name="T28" fmla="*/ 137 w 584"/>
                      <a:gd name="T29" fmla="*/ 291 h 332"/>
                      <a:gd name="T30" fmla="*/ 0 w 584"/>
                      <a:gd name="T31" fmla="*/ 135 h 332"/>
                      <a:gd name="T32" fmla="*/ 14 w 584"/>
                      <a:gd name="T33" fmla="*/ 105 h 332"/>
                      <a:gd name="T34" fmla="*/ 119 w 584"/>
                      <a:gd name="T35" fmla="*/ 55 h 332"/>
                      <a:gd name="T36" fmla="*/ 223 w 584"/>
                      <a:gd name="T37" fmla="*/ 15 h 332"/>
                      <a:gd name="T38" fmla="*/ 315 w 584"/>
                      <a:gd name="T39" fmla="*/ 3 h 332"/>
                      <a:gd name="T40" fmla="*/ 410 w 584"/>
                      <a:gd name="T41" fmla="*/ 0 h 332"/>
                      <a:gd name="T42" fmla="*/ 499 w 584"/>
                      <a:gd name="T43" fmla="*/ 11 h 332"/>
                      <a:gd name="T44" fmla="*/ 577 w 584"/>
                      <a:gd name="T45" fmla="*/ 28 h 332"/>
                      <a:gd name="T46" fmla="*/ 583 w 584"/>
                      <a:gd name="T47" fmla="*/ 24 h 3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584" h="332">
                        <a:moveTo>
                          <a:pt x="583" y="24"/>
                        </a:moveTo>
                        <a:lnTo>
                          <a:pt x="538" y="62"/>
                        </a:lnTo>
                        <a:lnTo>
                          <a:pt x="471" y="132"/>
                        </a:lnTo>
                        <a:lnTo>
                          <a:pt x="457" y="165"/>
                        </a:lnTo>
                        <a:lnTo>
                          <a:pt x="445" y="195"/>
                        </a:lnTo>
                        <a:lnTo>
                          <a:pt x="433" y="243"/>
                        </a:lnTo>
                        <a:lnTo>
                          <a:pt x="423" y="283"/>
                        </a:lnTo>
                        <a:lnTo>
                          <a:pt x="407" y="223"/>
                        </a:lnTo>
                        <a:lnTo>
                          <a:pt x="399" y="274"/>
                        </a:lnTo>
                        <a:lnTo>
                          <a:pt x="374" y="311"/>
                        </a:lnTo>
                        <a:lnTo>
                          <a:pt x="283" y="310"/>
                        </a:lnTo>
                        <a:lnTo>
                          <a:pt x="241" y="302"/>
                        </a:lnTo>
                        <a:lnTo>
                          <a:pt x="202" y="331"/>
                        </a:lnTo>
                        <a:lnTo>
                          <a:pt x="166" y="329"/>
                        </a:lnTo>
                        <a:lnTo>
                          <a:pt x="137" y="291"/>
                        </a:lnTo>
                        <a:lnTo>
                          <a:pt x="0" y="135"/>
                        </a:lnTo>
                        <a:lnTo>
                          <a:pt x="14" y="105"/>
                        </a:lnTo>
                        <a:lnTo>
                          <a:pt x="119" y="55"/>
                        </a:lnTo>
                        <a:lnTo>
                          <a:pt x="223" y="15"/>
                        </a:lnTo>
                        <a:lnTo>
                          <a:pt x="315" y="3"/>
                        </a:lnTo>
                        <a:lnTo>
                          <a:pt x="410" y="0"/>
                        </a:lnTo>
                        <a:lnTo>
                          <a:pt x="499" y="11"/>
                        </a:lnTo>
                        <a:lnTo>
                          <a:pt x="577" y="28"/>
                        </a:lnTo>
                        <a:lnTo>
                          <a:pt x="583" y="24"/>
                        </a:lnTo>
                      </a:path>
                    </a:pathLst>
                  </a:custGeom>
                  <a:solidFill>
                    <a:srgbClr val="438E00"/>
                  </a:solidFill>
                  <a:ln w="12700" cap="rnd" cmpd="sng">
                    <a:solidFill>
                      <a:srgbClr val="00279F"/>
                    </a:solidFill>
                    <a:prstDash val="solid"/>
                    <a:round/>
                    <a:headEnd type="none" w="med" len="med"/>
                    <a:tailEnd type="none" w="med" len="med"/>
                  </a:ln>
                  <a:effectLst>
                    <a:prstShdw prst="shdw17" dist="17961" dir="2700000">
                      <a:srgbClr val="00279F">
                        <a:gamma/>
                        <a:shade val="60000"/>
                        <a:invGamma/>
                      </a:srgbClr>
                    </a:prstShdw>
                  </a:effectLst>
                </xdr:spPr>
              </xdr:sp>
              <xdr:sp macro="" textlink="">
                <xdr:nvSpPr>
                  <xdr:cNvPr id="19" name="Freeform 126"/>
                  <xdr:cNvSpPr>
                    <a:spLocks/>
                  </xdr:cNvSpPr>
                </xdr:nvSpPr>
                <xdr:spPr bwMode="auto">
                  <a:xfrm>
                    <a:off x="1140" y="1448"/>
                    <a:ext cx="1206" cy="828"/>
                  </a:xfrm>
                  <a:custGeom>
                    <a:avLst/>
                    <a:gdLst>
                      <a:gd name="T0" fmla="*/ 1205 w 1206"/>
                      <a:gd name="T1" fmla="*/ 735 h 828"/>
                      <a:gd name="T2" fmla="*/ 1188 w 1206"/>
                      <a:gd name="T3" fmla="*/ 697 h 828"/>
                      <a:gd name="T4" fmla="*/ 1175 w 1206"/>
                      <a:gd name="T5" fmla="*/ 581 h 828"/>
                      <a:gd name="T6" fmla="*/ 1151 w 1206"/>
                      <a:gd name="T7" fmla="*/ 452 h 828"/>
                      <a:gd name="T8" fmla="*/ 1137 w 1206"/>
                      <a:gd name="T9" fmla="*/ 337 h 828"/>
                      <a:gd name="T10" fmla="*/ 1122 w 1206"/>
                      <a:gd name="T11" fmla="*/ 221 h 828"/>
                      <a:gd name="T12" fmla="*/ 1109 w 1206"/>
                      <a:gd name="T13" fmla="*/ 106 h 828"/>
                      <a:gd name="T14" fmla="*/ 1120 w 1206"/>
                      <a:gd name="T15" fmla="*/ 61 h 828"/>
                      <a:gd name="T16" fmla="*/ 1120 w 1206"/>
                      <a:gd name="T17" fmla="*/ 0 h 828"/>
                      <a:gd name="T18" fmla="*/ 1060 w 1206"/>
                      <a:gd name="T19" fmla="*/ 0 h 828"/>
                      <a:gd name="T20" fmla="*/ 1021 w 1206"/>
                      <a:gd name="T21" fmla="*/ 71 h 828"/>
                      <a:gd name="T22" fmla="*/ 1003 w 1206"/>
                      <a:gd name="T23" fmla="*/ 107 h 828"/>
                      <a:gd name="T24" fmla="*/ 1011 w 1206"/>
                      <a:gd name="T25" fmla="*/ 129 h 828"/>
                      <a:gd name="T26" fmla="*/ 966 w 1206"/>
                      <a:gd name="T27" fmla="*/ 135 h 828"/>
                      <a:gd name="T28" fmla="*/ 928 w 1206"/>
                      <a:gd name="T29" fmla="*/ 182 h 828"/>
                      <a:gd name="T30" fmla="*/ 909 w 1206"/>
                      <a:gd name="T31" fmla="*/ 207 h 828"/>
                      <a:gd name="T32" fmla="*/ 897 w 1206"/>
                      <a:gd name="T33" fmla="*/ 242 h 828"/>
                      <a:gd name="T34" fmla="*/ 872 w 1206"/>
                      <a:gd name="T35" fmla="*/ 261 h 828"/>
                      <a:gd name="T36" fmla="*/ 779 w 1206"/>
                      <a:gd name="T37" fmla="*/ 250 h 828"/>
                      <a:gd name="T38" fmla="*/ 752 w 1206"/>
                      <a:gd name="T39" fmla="*/ 271 h 828"/>
                      <a:gd name="T40" fmla="*/ 662 w 1206"/>
                      <a:gd name="T41" fmla="*/ 321 h 828"/>
                      <a:gd name="T42" fmla="*/ 666 w 1206"/>
                      <a:gd name="T43" fmla="*/ 295 h 828"/>
                      <a:gd name="T44" fmla="*/ 605 w 1206"/>
                      <a:gd name="T45" fmla="*/ 312 h 828"/>
                      <a:gd name="T46" fmla="*/ 590 w 1206"/>
                      <a:gd name="T47" fmla="*/ 343 h 828"/>
                      <a:gd name="T48" fmla="*/ 546 w 1206"/>
                      <a:gd name="T49" fmla="*/ 352 h 828"/>
                      <a:gd name="T50" fmla="*/ 549 w 1206"/>
                      <a:gd name="T51" fmla="*/ 387 h 828"/>
                      <a:gd name="T52" fmla="*/ 492 w 1206"/>
                      <a:gd name="T53" fmla="*/ 420 h 828"/>
                      <a:gd name="T54" fmla="*/ 448 w 1206"/>
                      <a:gd name="T55" fmla="*/ 442 h 828"/>
                      <a:gd name="T56" fmla="*/ 377 w 1206"/>
                      <a:gd name="T57" fmla="*/ 485 h 828"/>
                      <a:gd name="T58" fmla="*/ 323 w 1206"/>
                      <a:gd name="T59" fmla="*/ 532 h 828"/>
                      <a:gd name="T60" fmla="*/ 226 w 1206"/>
                      <a:gd name="T61" fmla="*/ 535 h 828"/>
                      <a:gd name="T62" fmla="*/ 163 w 1206"/>
                      <a:gd name="T63" fmla="*/ 569 h 828"/>
                      <a:gd name="T64" fmla="*/ 120 w 1206"/>
                      <a:gd name="T65" fmla="*/ 615 h 828"/>
                      <a:gd name="T66" fmla="*/ 114 w 1206"/>
                      <a:gd name="T67" fmla="*/ 672 h 828"/>
                      <a:gd name="T68" fmla="*/ 88 w 1206"/>
                      <a:gd name="T69" fmla="*/ 688 h 828"/>
                      <a:gd name="T70" fmla="*/ 46 w 1206"/>
                      <a:gd name="T71" fmla="*/ 697 h 828"/>
                      <a:gd name="T72" fmla="*/ 13 w 1206"/>
                      <a:gd name="T73" fmla="*/ 700 h 828"/>
                      <a:gd name="T74" fmla="*/ 1 w 1206"/>
                      <a:gd name="T75" fmla="*/ 824 h 828"/>
                      <a:gd name="T76" fmla="*/ 0 w 1206"/>
                      <a:gd name="T77" fmla="*/ 827 h 828"/>
                      <a:gd name="T78" fmla="*/ 471 w 1206"/>
                      <a:gd name="T79" fmla="*/ 827 h 828"/>
                      <a:gd name="T80" fmla="*/ 510 w 1206"/>
                      <a:gd name="T81" fmla="*/ 811 h 828"/>
                      <a:gd name="T82" fmla="*/ 565 w 1206"/>
                      <a:gd name="T83" fmla="*/ 788 h 828"/>
                      <a:gd name="T84" fmla="*/ 650 w 1206"/>
                      <a:gd name="T85" fmla="*/ 757 h 828"/>
                      <a:gd name="T86" fmla="*/ 708 w 1206"/>
                      <a:gd name="T87" fmla="*/ 733 h 828"/>
                      <a:gd name="T88" fmla="*/ 952 w 1206"/>
                      <a:gd name="T89" fmla="*/ 723 h 828"/>
                      <a:gd name="T90" fmla="*/ 990 w 1206"/>
                      <a:gd name="T91" fmla="*/ 723 h 828"/>
                      <a:gd name="T92" fmla="*/ 1205 w 1206"/>
                      <a:gd name="T93" fmla="*/ 749 h 828"/>
                      <a:gd name="T94" fmla="*/ 1205 w 1206"/>
                      <a:gd name="T95" fmla="*/ 735 h 8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206" h="828">
                        <a:moveTo>
                          <a:pt x="1205" y="735"/>
                        </a:moveTo>
                        <a:lnTo>
                          <a:pt x="1188" y="697"/>
                        </a:lnTo>
                        <a:lnTo>
                          <a:pt x="1175" y="581"/>
                        </a:lnTo>
                        <a:lnTo>
                          <a:pt x="1151" y="452"/>
                        </a:lnTo>
                        <a:lnTo>
                          <a:pt x="1137" y="337"/>
                        </a:lnTo>
                        <a:lnTo>
                          <a:pt x="1122" y="221"/>
                        </a:lnTo>
                        <a:lnTo>
                          <a:pt x="1109" y="106"/>
                        </a:lnTo>
                        <a:lnTo>
                          <a:pt x="1120" y="61"/>
                        </a:lnTo>
                        <a:lnTo>
                          <a:pt x="1120" y="0"/>
                        </a:lnTo>
                        <a:lnTo>
                          <a:pt x="1060" y="0"/>
                        </a:lnTo>
                        <a:lnTo>
                          <a:pt x="1021" y="71"/>
                        </a:lnTo>
                        <a:lnTo>
                          <a:pt x="1003" y="107"/>
                        </a:lnTo>
                        <a:lnTo>
                          <a:pt x="1011" y="129"/>
                        </a:lnTo>
                        <a:lnTo>
                          <a:pt x="966" y="135"/>
                        </a:lnTo>
                        <a:lnTo>
                          <a:pt x="928" y="182"/>
                        </a:lnTo>
                        <a:lnTo>
                          <a:pt x="909" y="207"/>
                        </a:lnTo>
                        <a:lnTo>
                          <a:pt x="897" y="242"/>
                        </a:lnTo>
                        <a:lnTo>
                          <a:pt x="872" y="261"/>
                        </a:lnTo>
                        <a:lnTo>
                          <a:pt x="779" y="250"/>
                        </a:lnTo>
                        <a:lnTo>
                          <a:pt x="752" y="271"/>
                        </a:lnTo>
                        <a:lnTo>
                          <a:pt x="662" y="321"/>
                        </a:lnTo>
                        <a:lnTo>
                          <a:pt x="666" y="295"/>
                        </a:lnTo>
                        <a:lnTo>
                          <a:pt x="605" y="312"/>
                        </a:lnTo>
                        <a:lnTo>
                          <a:pt x="590" y="343"/>
                        </a:lnTo>
                        <a:lnTo>
                          <a:pt x="546" y="352"/>
                        </a:lnTo>
                        <a:lnTo>
                          <a:pt x="549" y="387"/>
                        </a:lnTo>
                        <a:lnTo>
                          <a:pt x="492" y="420"/>
                        </a:lnTo>
                        <a:lnTo>
                          <a:pt x="448" y="442"/>
                        </a:lnTo>
                        <a:lnTo>
                          <a:pt x="377" y="485"/>
                        </a:lnTo>
                        <a:lnTo>
                          <a:pt x="323" y="532"/>
                        </a:lnTo>
                        <a:lnTo>
                          <a:pt x="226" y="535"/>
                        </a:lnTo>
                        <a:lnTo>
                          <a:pt x="163" y="569"/>
                        </a:lnTo>
                        <a:lnTo>
                          <a:pt x="120" y="615"/>
                        </a:lnTo>
                        <a:lnTo>
                          <a:pt x="114" y="672"/>
                        </a:lnTo>
                        <a:lnTo>
                          <a:pt x="88" y="688"/>
                        </a:lnTo>
                        <a:lnTo>
                          <a:pt x="46" y="697"/>
                        </a:lnTo>
                        <a:lnTo>
                          <a:pt x="13" y="700"/>
                        </a:lnTo>
                        <a:lnTo>
                          <a:pt x="1" y="824"/>
                        </a:lnTo>
                        <a:lnTo>
                          <a:pt x="0" y="827"/>
                        </a:lnTo>
                        <a:lnTo>
                          <a:pt x="471" y="827"/>
                        </a:lnTo>
                        <a:lnTo>
                          <a:pt x="510" y="811"/>
                        </a:lnTo>
                        <a:lnTo>
                          <a:pt x="565" y="788"/>
                        </a:lnTo>
                        <a:lnTo>
                          <a:pt x="650" y="757"/>
                        </a:lnTo>
                        <a:lnTo>
                          <a:pt x="708" y="733"/>
                        </a:lnTo>
                        <a:lnTo>
                          <a:pt x="952" y="723"/>
                        </a:lnTo>
                        <a:lnTo>
                          <a:pt x="990" y="723"/>
                        </a:lnTo>
                        <a:lnTo>
                          <a:pt x="1205" y="749"/>
                        </a:lnTo>
                        <a:lnTo>
                          <a:pt x="1205" y="735"/>
                        </a:lnTo>
                      </a:path>
                    </a:pathLst>
                  </a:custGeom>
                  <a:solidFill>
                    <a:srgbClr val="438E00"/>
                  </a:solidFill>
                  <a:ln w="12700" cap="rnd" cmpd="sng">
                    <a:solidFill>
                      <a:srgbClr val="00279F"/>
                    </a:solidFill>
                    <a:prstDash val="solid"/>
                    <a:round/>
                    <a:headEnd type="none" w="med" len="med"/>
                    <a:tailEnd type="none" w="med" len="med"/>
                  </a:ln>
                  <a:effectLst>
                    <a:prstShdw prst="shdw17" dist="17961" dir="2700000">
                      <a:srgbClr val="00279F">
                        <a:gamma/>
                        <a:shade val="60000"/>
                        <a:invGamma/>
                      </a:srgbClr>
                    </a:prstShdw>
                  </a:effectLst>
                </xdr:spPr>
              </xdr:sp>
              <xdr:sp macro="" textlink="">
                <xdr:nvSpPr>
                  <xdr:cNvPr id="20" name="Freeform 127"/>
                  <xdr:cNvSpPr>
                    <a:spLocks/>
                  </xdr:cNvSpPr>
                </xdr:nvSpPr>
                <xdr:spPr bwMode="auto">
                  <a:xfrm>
                    <a:off x="2800" y="1464"/>
                    <a:ext cx="1719" cy="930"/>
                  </a:xfrm>
                  <a:custGeom>
                    <a:avLst/>
                    <a:gdLst>
                      <a:gd name="T0" fmla="*/ 1299 w 1719"/>
                      <a:gd name="T1" fmla="*/ 821 h 930"/>
                      <a:gd name="T2" fmla="*/ 1354 w 1719"/>
                      <a:gd name="T3" fmla="*/ 794 h 930"/>
                      <a:gd name="T4" fmla="*/ 1377 w 1719"/>
                      <a:gd name="T5" fmla="*/ 837 h 930"/>
                      <a:gd name="T6" fmla="*/ 1392 w 1719"/>
                      <a:gd name="T7" fmla="*/ 854 h 930"/>
                      <a:gd name="T8" fmla="*/ 1344 w 1719"/>
                      <a:gd name="T9" fmla="*/ 908 h 930"/>
                      <a:gd name="T10" fmla="*/ 1344 w 1719"/>
                      <a:gd name="T11" fmla="*/ 923 h 930"/>
                      <a:gd name="T12" fmla="*/ 1232 w 1719"/>
                      <a:gd name="T13" fmla="*/ 773 h 930"/>
                      <a:gd name="T14" fmla="*/ 1088 w 1719"/>
                      <a:gd name="T15" fmla="*/ 627 h 930"/>
                      <a:gd name="T16" fmla="*/ 886 w 1719"/>
                      <a:gd name="T17" fmla="*/ 501 h 930"/>
                      <a:gd name="T18" fmla="*/ 677 w 1719"/>
                      <a:gd name="T19" fmla="*/ 409 h 930"/>
                      <a:gd name="T20" fmla="*/ 453 w 1719"/>
                      <a:gd name="T21" fmla="*/ 318 h 930"/>
                      <a:gd name="T22" fmla="*/ 236 w 1719"/>
                      <a:gd name="T23" fmla="*/ 216 h 930"/>
                      <a:gd name="T24" fmla="*/ 76 w 1719"/>
                      <a:gd name="T25" fmla="*/ 87 h 930"/>
                      <a:gd name="T26" fmla="*/ 0 w 1719"/>
                      <a:gd name="T27" fmla="*/ 3 h 930"/>
                      <a:gd name="T28" fmla="*/ 1585 w 1719"/>
                      <a:gd name="T29" fmla="*/ 45 h 930"/>
                      <a:gd name="T30" fmla="*/ 1622 w 1719"/>
                      <a:gd name="T31" fmla="*/ 166 h 930"/>
                      <a:gd name="T32" fmla="*/ 1658 w 1719"/>
                      <a:gd name="T33" fmla="*/ 270 h 930"/>
                      <a:gd name="T34" fmla="*/ 1718 w 1719"/>
                      <a:gd name="T35" fmla="*/ 375 h 930"/>
                      <a:gd name="T36" fmla="*/ 1670 w 1719"/>
                      <a:gd name="T37" fmla="*/ 346 h 930"/>
                      <a:gd name="T38" fmla="*/ 1634 w 1719"/>
                      <a:gd name="T39" fmla="*/ 286 h 930"/>
                      <a:gd name="T40" fmla="*/ 1597 w 1719"/>
                      <a:gd name="T41" fmla="*/ 211 h 930"/>
                      <a:gd name="T42" fmla="*/ 1574 w 1719"/>
                      <a:gd name="T43" fmla="*/ 120 h 930"/>
                      <a:gd name="T44" fmla="*/ 1537 w 1719"/>
                      <a:gd name="T45" fmla="*/ 61 h 930"/>
                      <a:gd name="T46" fmla="*/ 1500 w 1719"/>
                      <a:gd name="T47" fmla="*/ 32 h 930"/>
                      <a:gd name="T48" fmla="*/ 1526 w 1719"/>
                      <a:gd name="T49" fmla="*/ 223 h 930"/>
                      <a:gd name="T50" fmla="*/ 1456 w 1719"/>
                      <a:gd name="T51" fmla="*/ 163 h 930"/>
                      <a:gd name="T52" fmla="*/ 1485 w 1719"/>
                      <a:gd name="T53" fmla="*/ 216 h 930"/>
                      <a:gd name="T54" fmla="*/ 1414 w 1719"/>
                      <a:gd name="T55" fmla="*/ 213 h 930"/>
                      <a:gd name="T56" fmla="*/ 1392 w 1719"/>
                      <a:gd name="T57" fmla="*/ 242 h 930"/>
                      <a:gd name="T58" fmla="*/ 1384 w 1719"/>
                      <a:gd name="T59" fmla="*/ 265 h 930"/>
                      <a:gd name="T60" fmla="*/ 1344 w 1719"/>
                      <a:gd name="T61" fmla="*/ 297 h 930"/>
                      <a:gd name="T62" fmla="*/ 1256 w 1719"/>
                      <a:gd name="T63" fmla="*/ 284 h 930"/>
                      <a:gd name="T64" fmla="*/ 1235 w 1719"/>
                      <a:gd name="T65" fmla="*/ 163 h 930"/>
                      <a:gd name="T66" fmla="*/ 1234 w 1719"/>
                      <a:gd name="T67" fmla="*/ 270 h 930"/>
                      <a:gd name="T68" fmla="*/ 1239 w 1719"/>
                      <a:gd name="T69" fmla="*/ 328 h 930"/>
                      <a:gd name="T70" fmla="*/ 1304 w 1719"/>
                      <a:gd name="T71" fmla="*/ 343 h 930"/>
                      <a:gd name="T72" fmla="*/ 1368 w 1719"/>
                      <a:gd name="T73" fmla="*/ 347 h 930"/>
                      <a:gd name="T74" fmla="*/ 1510 w 1719"/>
                      <a:gd name="T75" fmla="*/ 349 h 930"/>
                      <a:gd name="T76" fmla="*/ 1494 w 1719"/>
                      <a:gd name="T77" fmla="*/ 439 h 930"/>
                      <a:gd name="T78" fmla="*/ 1510 w 1719"/>
                      <a:gd name="T79" fmla="*/ 486 h 930"/>
                      <a:gd name="T80" fmla="*/ 1537 w 1719"/>
                      <a:gd name="T81" fmla="*/ 365 h 930"/>
                      <a:gd name="T82" fmla="*/ 1624 w 1719"/>
                      <a:gd name="T83" fmla="*/ 394 h 930"/>
                      <a:gd name="T84" fmla="*/ 1599 w 1719"/>
                      <a:gd name="T85" fmla="*/ 531 h 930"/>
                      <a:gd name="T86" fmla="*/ 1523 w 1719"/>
                      <a:gd name="T87" fmla="*/ 586 h 930"/>
                      <a:gd name="T88" fmla="*/ 1494 w 1719"/>
                      <a:gd name="T89" fmla="*/ 631 h 930"/>
                      <a:gd name="T90" fmla="*/ 1405 w 1719"/>
                      <a:gd name="T91" fmla="*/ 641 h 930"/>
                      <a:gd name="T92" fmla="*/ 1372 w 1719"/>
                      <a:gd name="T93" fmla="*/ 639 h 930"/>
                      <a:gd name="T94" fmla="*/ 1310 w 1719"/>
                      <a:gd name="T95" fmla="*/ 569 h 930"/>
                      <a:gd name="T96" fmla="*/ 1327 w 1719"/>
                      <a:gd name="T97" fmla="*/ 531 h 930"/>
                      <a:gd name="T98" fmla="*/ 1269 w 1719"/>
                      <a:gd name="T99" fmla="*/ 541 h 930"/>
                      <a:gd name="T100" fmla="*/ 1252 w 1719"/>
                      <a:gd name="T101" fmla="*/ 603 h 930"/>
                      <a:gd name="T102" fmla="*/ 1182 w 1719"/>
                      <a:gd name="T103" fmla="*/ 588 h 930"/>
                      <a:gd name="T104" fmla="*/ 1164 w 1719"/>
                      <a:gd name="T105" fmla="*/ 607 h 930"/>
                      <a:gd name="T106" fmla="*/ 1281 w 1719"/>
                      <a:gd name="T107" fmla="*/ 654 h 930"/>
                      <a:gd name="T108" fmla="*/ 1314 w 1719"/>
                      <a:gd name="T109" fmla="*/ 714 h 930"/>
                      <a:gd name="T110" fmla="*/ 1297 w 1719"/>
                      <a:gd name="T111" fmla="*/ 741 h 930"/>
                      <a:gd name="T112" fmla="*/ 1308 w 1719"/>
                      <a:gd name="T113" fmla="*/ 849 h 9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719" h="930">
                        <a:moveTo>
                          <a:pt x="1308" y="849"/>
                        </a:moveTo>
                        <a:lnTo>
                          <a:pt x="1299" y="821"/>
                        </a:lnTo>
                        <a:lnTo>
                          <a:pt x="1332" y="827"/>
                        </a:lnTo>
                        <a:lnTo>
                          <a:pt x="1354" y="794"/>
                        </a:lnTo>
                        <a:lnTo>
                          <a:pt x="1344" y="849"/>
                        </a:lnTo>
                        <a:lnTo>
                          <a:pt x="1377" y="837"/>
                        </a:lnTo>
                        <a:lnTo>
                          <a:pt x="1402" y="819"/>
                        </a:lnTo>
                        <a:lnTo>
                          <a:pt x="1392" y="854"/>
                        </a:lnTo>
                        <a:lnTo>
                          <a:pt x="1363" y="884"/>
                        </a:lnTo>
                        <a:lnTo>
                          <a:pt x="1344" y="908"/>
                        </a:lnTo>
                        <a:lnTo>
                          <a:pt x="1345" y="929"/>
                        </a:lnTo>
                        <a:lnTo>
                          <a:pt x="1344" y="923"/>
                        </a:lnTo>
                        <a:lnTo>
                          <a:pt x="1288" y="848"/>
                        </a:lnTo>
                        <a:lnTo>
                          <a:pt x="1232" y="773"/>
                        </a:lnTo>
                        <a:lnTo>
                          <a:pt x="1160" y="700"/>
                        </a:lnTo>
                        <a:lnTo>
                          <a:pt x="1088" y="627"/>
                        </a:lnTo>
                        <a:lnTo>
                          <a:pt x="996" y="562"/>
                        </a:lnTo>
                        <a:lnTo>
                          <a:pt x="886" y="501"/>
                        </a:lnTo>
                        <a:lnTo>
                          <a:pt x="783" y="455"/>
                        </a:lnTo>
                        <a:lnTo>
                          <a:pt x="677" y="409"/>
                        </a:lnTo>
                        <a:lnTo>
                          <a:pt x="560" y="367"/>
                        </a:lnTo>
                        <a:lnTo>
                          <a:pt x="453" y="318"/>
                        </a:lnTo>
                        <a:lnTo>
                          <a:pt x="352" y="270"/>
                        </a:lnTo>
                        <a:lnTo>
                          <a:pt x="236" y="216"/>
                        </a:lnTo>
                        <a:lnTo>
                          <a:pt x="139" y="139"/>
                        </a:lnTo>
                        <a:lnTo>
                          <a:pt x="76" y="87"/>
                        </a:lnTo>
                        <a:lnTo>
                          <a:pt x="40" y="39"/>
                        </a:lnTo>
                        <a:lnTo>
                          <a:pt x="0" y="3"/>
                        </a:lnTo>
                        <a:lnTo>
                          <a:pt x="1562" y="0"/>
                        </a:lnTo>
                        <a:lnTo>
                          <a:pt x="1585" y="45"/>
                        </a:lnTo>
                        <a:lnTo>
                          <a:pt x="1597" y="106"/>
                        </a:lnTo>
                        <a:lnTo>
                          <a:pt x="1622" y="166"/>
                        </a:lnTo>
                        <a:lnTo>
                          <a:pt x="1646" y="226"/>
                        </a:lnTo>
                        <a:lnTo>
                          <a:pt x="1658" y="270"/>
                        </a:lnTo>
                        <a:lnTo>
                          <a:pt x="1682" y="315"/>
                        </a:lnTo>
                        <a:lnTo>
                          <a:pt x="1718" y="375"/>
                        </a:lnTo>
                        <a:lnTo>
                          <a:pt x="1694" y="390"/>
                        </a:lnTo>
                        <a:lnTo>
                          <a:pt x="1670" y="346"/>
                        </a:lnTo>
                        <a:lnTo>
                          <a:pt x="1646" y="315"/>
                        </a:lnTo>
                        <a:lnTo>
                          <a:pt x="1634" y="286"/>
                        </a:lnTo>
                        <a:lnTo>
                          <a:pt x="1622" y="270"/>
                        </a:lnTo>
                        <a:lnTo>
                          <a:pt x="1597" y="211"/>
                        </a:lnTo>
                        <a:lnTo>
                          <a:pt x="1585" y="166"/>
                        </a:lnTo>
                        <a:lnTo>
                          <a:pt x="1574" y="120"/>
                        </a:lnTo>
                        <a:lnTo>
                          <a:pt x="1562" y="61"/>
                        </a:lnTo>
                        <a:lnTo>
                          <a:pt x="1537" y="61"/>
                        </a:lnTo>
                        <a:lnTo>
                          <a:pt x="1525" y="45"/>
                        </a:lnTo>
                        <a:lnTo>
                          <a:pt x="1500" y="32"/>
                        </a:lnTo>
                        <a:lnTo>
                          <a:pt x="1526" y="163"/>
                        </a:lnTo>
                        <a:lnTo>
                          <a:pt x="1526" y="223"/>
                        </a:lnTo>
                        <a:lnTo>
                          <a:pt x="1485" y="189"/>
                        </a:lnTo>
                        <a:lnTo>
                          <a:pt x="1456" y="163"/>
                        </a:lnTo>
                        <a:lnTo>
                          <a:pt x="1464" y="184"/>
                        </a:lnTo>
                        <a:lnTo>
                          <a:pt x="1485" y="216"/>
                        </a:lnTo>
                        <a:lnTo>
                          <a:pt x="1494" y="240"/>
                        </a:lnTo>
                        <a:lnTo>
                          <a:pt x="1414" y="213"/>
                        </a:lnTo>
                        <a:lnTo>
                          <a:pt x="1418" y="259"/>
                        </a:lnTo>
                        <a:lnTo>
                          <a:pt x="1392" y="242"/>
                        </a:lnTo>
                        <a:lnTo>
                          <a:pt x="1363" y="242"/>
                        </a:lnTo>
                        <a:lnTo>
                          <a:pt x="1384" y="265"/>
                        </a:lnTo>
                        <a:lnTo>
                          <a:pt x="1351" y="265"/>
                        </a:lnTo>
                        <a:lnTo>
                          <a:pt x="1344" y="297"/>
                        </a:lnTo>
                        <a:lnTo>
                          <a:pt x="1280" y="289"/>
                        </a:lnTo>
                        <a:lnTo>
                          <a:pt x="1256" y="284"/>
                        </a:lnTo>
                        <a:lnTo>
                          <a:pt x="1257" y="189"/>
                        </a:lnTo>
                        <a:lnTo>
                          <a:pt x="1235" y="163"/>
                        </a:lnTo>
                        <a:lnTo>
                          <a:pt x="1241" y="193"/>
                        </a:lnTo>
                        <a:lnTo>
                          <a:pt x="1234" y="270"/>
                        </a:lnTo>
                        <a:lnTo>
                          <a:pt x="1242" y="295"/>
                        </a:lnTo>
                        <a:lnTo>
                          <a:pt x="1239" y="328"/>
                        </a:lnTo>
                        <a:lnTo>
                          <a:pt x="1256" y="353"/>
                        </a:lnTo>
                        <a:lnTo>
                          <a:pt x="1304" y="343"/>
                        </a:lnTo>
                        <a:lnTo>
                          <a:pt x="1365" y="324"/>
                        </a:lnTo>
                        <a:lnTo>
                          <a:pt x="1368" y="347"/>
                        </a:lnTo>
                        <a:lnTo>
                          <a:pt x="1406" y="334"/>
                        </a:lnTo>
                        <a:lnTo>
                          <a:pt x="1510" y="349"/>
                        </a:lnTo>
                        <a:lnTo>
                          <a:pt x="1497" y="391"/>
                        </a:lnTo>
                        <a:lnTo>
                          <a:pt x="1494" y="439"/>
                        </a:lnTo>
                        <a:lnTo>
                          <a:pt x="1475" y="477"/>
                        </a:lnTo>
                        <a:lnTo>
                          <a:pt x="1510" y="486"/>
                        </a:lnTo>
                        <a:lnTo>
                          <a:pt x="1523" y="444"/>
                        </a:lnTo>
                        <a:lnTo>
                          <a:pt x="1537" y="365"/>
                        </a:lnTo>
                        <a:lnTo>
                          <a:pt x="1580" y="331"/>
                        </a:lnTo>
                        <a:lnTo>
                          <a:pt x="1624" y="394"/>
                        </a:lnTo>
                        <a:lnTo>
                          <a:pt x="1620" y="465"/>
                        </a:lnTo>
                        <a:lnTo>
                          <a:pt x="1599" y="531"/>
                        </a:lnTo>
                        <a:lnTo>
                          <a:pt x="1539" y="550"/>
                        </a:lnTo>
                        <a:lnTo>
                          <a:pt x="1523" y="586"/>
                        </a:lnTo>
                        <a:lnTo>
                          <a:pt x="1499" y="592"/>
                        </a:lnTo>
                        <a:lnTo>
                          <a:pt x="1494" y="631"/>
                        </a:lnTo>
                        <a:lnTo>
                          <a:pt x="1440" y="644"/>
                        </a:lnTo>
                        <a:lnTo>
                          <a:pt x="1405" y="641"/>
                        </a:lnTo>
                        <a:lnTo>
                          <a:pt x="1390" y="619"/>
                        </a:lnTo>
                        <a:lnTo>
                          <a:pt x="1372" y="639"/>
                        </a:lnTo>
                        <a:lnTo>
                          <a:pt x="1317" y="625"/>
                        </a:lnTo>
                        <a:lnTo>
                          <a:pt x="1310" y="569"/>
                        </a:lnTo>
                        <a:lnTo>
                          <a:pt x="1339" y="564"/>
                        </a:lnTo>
                        <a:lnTo>
                          <a:pt x="1327" y="531"/>
                        </a:lnTo>
                        <a:lnTo>
                          <a:pt x="1320" y="555"/>
                        </a:lnTo>
                        <a:lnTo>
                          <a:pt x="1269" y="541"/>
                        </a:lnTo>
                        <a:lnTo>
                          <a:pt x="1287" y="574"/>
                        </a:lnTo>
                        <a:lnTo>
                          <a:pt x="1252" y="603"/>
                        </a:lnTo>
                        <a:lnTo>
                          <a:pt x="1212" y="596"/>
                        </a:lnTo>
                        <a:lnTo>
                          <a:pt x="1182" y="588"/>
                        </a:lnTo>
                        <a:lnTo>
                          <a:pt x="1130" y="565"/>
                        </a:lnTo>
                        <a:lnTo>
                          <a:pt x="1164" y="607"/>
                        </a:lnTo>
                        <a:lnTo>
                          <a:pt x="1223" y="644"/>
                        </a:lnTo>
                        <a:lnTo>
                          <a:pt x="1281" y="654"/>
                        </a:lnTo>
                        <a:lnTo>
                          <a:pt x="1321" y="660"/>
                        </a:lnTo>
                        <a:lnTo>
                          <a:pt x="1314" y="714"/>
                        </a:lnTo>
                        <a:lnTo>
                          <a:pt x="1271" y="738"/>
                        </a:lnTo>
                        <a:lnTo>
                          <a:pt x="1297" y="741"/>
                        </a:lnTo>
                        <a:lnTo>
                          <a:pt x="1273" y="799"/>
                        </a:lnTo>
                        <a:lnTo>
                          <a:pt x="1308" y="849"/>
                        </a:lnTo>
                      </a:path>
                    </a:pathLst>
                  </a:custGeom>
                  <a:solidFill>
                    <a:srgbClr val="438E00"/>
                  </a:solidFill>
                  <a:ln w="12700" cap="rnd" cmpd="sng">
                    <a:solidFill>
                      <a:srgbClr val="00279F"/>
                    </a:solidFill>
                    <a:prstDash val="solid"/>
                    <a:round/>
                    <a:headEnd type="none" w="med" len="med"/>
                    <a:tailEnd type="none" w="med" len="med"/>
                  </a:ln>
                  <a:effectLst>
                    <a:prstShdw prst="shdw17" dist="17961" dir="2700000">
                      <a:srgbClr val="00279F">
                        <a:gamma/>
                        <a:shade val="60000"/>
                        <a:invGamma/>
                      </a:srgbClr>
                    </a:prstShdw>
                  </a:effectLst>
                </xdr:spPr>
              </xdr:sp>
            </xdr:grpSp>
            <xdr:sp macro="" textlink="">
              <xdr:nvSpPr>
                <xdr:cNvPr id="15" name="Freeform 128"/>
                <xdr:cNvSpPr>
                  <a:spLocks/>
                </xdr:cNvSpPr>
              </xdr:nvSpPr>
              <xdr:spPr bwMode="auto">
                <a:xfrm>
                  <a:off x="1356" y="528"/>
                  <a:ext cx="2970" cy="2762"/>
                </a:xfrm>
                <a:custGeom>
                  <a:avLst/>
                  <a:gdLst>
                    <a:gd name="T0" fmla="*/ 46 w 2970"/>
                    <a:gd name="T1" fmla="*/ 2360 h 2762"/>
                    <a:gd name="T2" fmla="*/ 162 w 2970"/>
                    <a:gd name="T3" fmla="*/ 2444 h 2762"/>
                    <a:gd name="T4" fmla="*/ 329 w 2970"/>
                    <a:gd name="T5" fmla="*/ 2491 h 2762"/>
                    <a:gd name="T6" fmla="*/ 510 w 2970"/>
                    <a:gd name="T7" fmla="*/ 2461 h 2762"/>
                    <a:gd name="T8" fmla="*/ 694 w 2970"/>
                    <a:gd name="T9" fmla="*/ 2369 h 2762"/>
                    <a:gd name="T10" fmla="*/ 810 w 2970"/>
                    <a:gd name="T11" fmla="*/ 2247 h 2762"/>
                    <a:gd name="T12" fmla="*/ 908 w 2970"/>
                    <a:gd name="T13" fmla="*/ 2073 h 2762"/>
                    <a:gd name="T14" fmla="*/ 957 w 2970"/>
                    <a:gd name="T15" fmla="*/ 1897 h 2762"/>
                    <a:gd name="T16" fmla="*/ 960 w 2970"/>
                    <a:gd name="T17" fmla="*/ 1641 h 2762"/>
                    <a:gd name="T18" fmla="*/ 923 w 2970"/>
                    <a:gd name="T19" fmla="*/ 1396 h 2762"/>
                    <a:gd name="T20" fmla="*/ 894 w 2970"/>
                    <a:gd name="T21" fmla="*/ 1165 h 2762"/>
                    <a:gd name="T22" fmla="*/ 878 w 2970"/>
                    <a:gd name="T23" fmla="*/ 921 h 2762"/>
                    <a:gd name="T24" fmla="*/ 908 w 2970"/>
                    <a:gd name="T25" fmla="*/ 706 h 2762"/>
                    <a:gd name="T26" fmla="*/ 968 w 2970"/>
                    <a:gd name="T27" fmla="*/ 517 h 2762"/>
                    <a:gd name="T28" fmla="*/ 1057 w 2970"/>
                    <a:gd name="T29" fmla="*/ 330 h 2762"/>
                    <a:gd name="T30" fmla="*/ 1184 w 2970"/>
                    <a:gd name="T31" fmla="*/ 170 h 2762"/>
                    <a:gd name="T32" fmla="*/ 1340 w 2970"/>
                    <a:gd name="T33" fmla="*/ 63 h 2762"/>
                    <a:gd name="T34" fmla="*/ 1502 w 2970"/>
                    <a:gd name="T35" fmla="*/ 9 h 2762"/>
                    <a:gd name="T36" fmla="*/ 1642 w 2970"/>
                    <a:gd name="T37" fmla="*/ 3 h 2762"/>
                    <a:gd name="T38" fmla="*/ 1761 w 2970"/>
                    <a:gd name="T39" fmla="*/ 23 h 2762"/>
                    <a:gd name="T40" fmla="*/ 1706 w 2970"/>
                    <a:gd name="T41" fmla="*/ 50 h 2762"/>
                    <a:gd name="T42" fmla="*/ 1578 w 2970"/>
                    <a:gd name="T43" fmla="*/ 109 h 2762"/>
                    <a:gd name="T44" fmla="*/ 1454 w 2970"/>
                    <a:gd name="T45" fmla="*/ 231 h 2762"/>
                    <a:gd name="T46" fmla="*/ 1385 w 2970"/>
                    <a:gd name="T47" fmla="*/ 402 h 2762"/>
                    <a:gd name="T48" fmla="*/ 1369 w 2970"/>
                    <a:gd name="T49" fmla="*/ 611 h 2762"/>
                    <a:gd name="T50" fmla="*/ 1411 w 2970"/>
                    <a:gd name="T51" fmla="*/ 774 h 2762"/>
                    <a:gd name="T52" fmla="*/ 1506 w 2970"/>
                    <a:gd name="T53" fmla="*/ 949 h 2762"/>
                    <a:gd name="T54" fmla="*/ 1627 w 2970"/>
                    <a:gd name="T55" fmla="*/ 1083 h 2762"/>
                    <a:gd name="T56" fmla="*/ 1840 w 2970"/>
                    <a:gd name="T57" fmla="*/ 1214 h 2762"/>
                    <a:gd name="T58" fmla="*/ 2062 w 2970"/>
                    <a:gd name="T59" fmla="*/ 1307 h 2762"/>
                    <a:gd name="T60" fmla="*/ 2271 w 2970"/>
                    <a:gd name="T61" fmla="*/ 1399 h 2762"/>
                    <a:gd name="T62" fmla="*/ 2484 w 2970"/>
                    <a:gd name="T63" fmla="*/ 1506 h 2762"/>
                    <a:gd name="T64" fmla="*/ 2648 w 2970"/>
                    <a:gd name="T65" fmla="*/ 1644 h 2762"/>
                    <a:gd name="T66" fmla="*/ 2776 w 2970"/>
                    <a:gd name="T67" fmla="*/ 1792 h 2762"/>
                    <a:gd name="T68" fmla="*/ 2888 w 2970"/>
                    <a:gd name="T69" fmla="*/ 1966 h 2762"/>
                    <a:gd name="T70" fmla="*/ 2955 w 2970"/>
                    <a:gd name="T71" fmla="*/ 2159 h 2762"/>
                    <a:gd name="T72" fmla="*/ 2966 w 2970"/>
                    <a:gd name="T73" fmla="*/ 2348 h 2762"/>
                    <a:gd name="T74" fmla="*/ 2928 w 2970"/>
                    <a:gd name="T75" fmla="*/ 2517 h 2762"/>
                    <a:gd name="T76" fmla="*/ 2863 w 2970"/>
                    <a:gd name="T77" fmla="*/ 2642 h 2762"/>
                    <a:gd name="T78" fmla="*/ 2785 w 2970"/>
                    <a:gd name="T79" fmla="*/ 2735 h 2762"/>
                    <a:gd name="T80" fmla="*/ 2788 w 2970"/>
                    <a:gd name="T81" fmla="*/ 2707 h 2762"/>
                    <a:gd name="T82" fmla="*/ 2826 w 2970"/>
                    <a:gd name="T83" fmla="*/ 2562 h 2762"/>
                    <a:gd name="T84" fmla="*/ 2820 w 2970"/>
                    <a:gd name="T85" fmla="*/ 2407 h 2762"/>
                    <a:gd name="T86" fmla="*/ 2738 w 2970"/>
                    <a:gd name="T87" fmla="*/ 2246 h 2762"/>
                    <a:gd name="T88" fmla="*/ 2600 w 2970"/>
                    <a:gd name="T89" fmla="*/ 2112 h 2762"/>
                    <a:gd name="T90" fmla="*/ 2422 w 2970"/>
                    <a:gd name="T91" fmla="*/ 2036 h 2762"/>
                    <a:gd name="T92" fmla="*/ 2255 w 2970"/>
                    <a:gd name="T93" fmla="*/ 2008 h 2762"/>
                    <a:gd name="T94" fmla="*/ 2046 w 2970"/>
                    <a:gd name="T95" fmla="*/ 2039 h 2762"/>
                    <a:gd name="T96" fmla="*/ 1859 w 2970"/>
                    <a:gd name="T97" fmla="*/ 2113 h 2762"/>
                    <a:gd name="T98" fmla="*/ 1669 w 2970"/>
                    <a:gd name="T99" fmla="*/ 2259 h 2762"/>
                    <a:gd name="T100" fmla="*/ 1483 w 2970"/>
                    <a:gd name="T101" fmla="*/ 2415 h 2762"/>
                    <a:gd name="T102" fmla="*/ 1306 w 2970"/>
                    <a:gd name="T103" fmla="*/ 2555 h 2762"/>
                    <a:gd name="T104" fmla="*/ 1100 w 2970"/>
                    <a:gd name="T105" fmla="*/ 2677 h 2762"/>
                    <a:gd name="T106" fmla="*/ 903 w 2970"/>
                    <a:gd name="T107" fmla="*/ 2732 h 2762"/>
                    <a:gd name="T108" fmla="*/ 723 w 2970"/>
                    <a:gd name="T109" fmla="*/ 2760 h 2762"/>
                    <a:gd name="T110" fmla="*/ 522 w 2970"/>
                    <a:gd name="T111" fmla="*/ 2751 h 2762"/>
                    <a:gd name="T112" fmla="*/ 326 w 2970"/>
                    <a:gd name="T113" fmla="*/ 2694 h 2762"/>
                    <a:gd name="T114" fmla="*/ 176 w 2970"/>
                    <a:gd name="T115" fmla="*/ 2592 h 2762"/>
                    <a:gd name="T116" fmla="*/ 70 w 2970"/>
                    <a:gd name="T117" fmla="*/ 2465 h 2762"/>
                    <a:gd name="T118" fmla="*/ 11 w 2970"/>
                    <a:gd name="T119" fmla="*/ 2349 h 2762"/>
                    <a:gd name="T120" fmla="*/ 0 w 2970"/>
                    <a:gd name="T121" fmla="*/ 2293 h 27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970" h="2762">
                      <a:moveTo>
                        <a:pt x="0" y="2293"/>
                      </a:moveTo>
                      <a:lnTo>
                        <a:pt x="46" y="2360"/>
                      </a:lnTo>
                      <a:lnTo>
                        <a:pt x="104" y="2402"/>
                      </a:lnTo>
                      <a:lnTo>
                        <a:pt x="162" y="2444"/>
                      </a:lnTo>
                      <a:lnTo>
                        <a:pt x="240" y="2473"/>
                      </a:lnTo>
                      <a:lnTo>
                        <a:pt x="329" y="2491"/>
                      </a:lnTo>
                      <a:lnTo>
                        <a:pt x="420" y="2481"/>
                      </a:lnTo>
                      <a:lnTo>
                        <a:pt x="510" y="2461"/>
                      </a:lnTo>
                      <a:lnTo>
                        <a:pt x="601" y="2428"/>
                      </a:lnTo>
                      <a:lnTo>
                        <a:pt x="694" y="2369"/>
                      </a:lnTo>
                      <a:lnTo>
                        <a:pt x="757" y="2309"/>
                      </a:lnTo>
                      <a:lnTo>
                        <a:pt x="810" y="2247"/>
                      </a:lnTo>
                      <a:lnTo>
                        <a:pt x="864" y="2173"/>
                      </a:lnTo>
                      <a:lnTo>
                        <a:pt x="908" y="2073"/>
                      </a:lnTo>
                      <a:lnTo>
                        <a:pt x="944" y="1973"/>
                      </a:lnTo>
                      <a:lnTo>
                        <a:pt x="957" y="1897"/>
                      </a:lnTo>
                      <a:lnTo>
                        <a:pt x="974" y="1770"/>
                      </a:lnTo>
                      <a:lnTo>
                        <a:pt x="960" y="1641"/>
                      </a:lnTo>
                      <a:lnTo>
                        <a:pt x="947" y="1525"/>
                      </a:lnTo>
                      <a:lnTo>
                        <a:pt x="923" y="1396"/>
                      </a:lnTo>
                      <a:lnTo>
                        <a:pt x="909" y="1281"/>
                      </a:lnTo>
                      <a:lnTo>
                        <a:pt x="894" y="1165"/>
                      </a:lnTo>
                      <a:lnTo>
                        <a:pt x="881" y="1050"/>
                      </a:lnTo>
                      <a:lnTo>
                        <a:pt x="878" y="921"/>
                      </a:lnTo>
                      <a:lnTo>
                        <a:pt x="884" y="806"/>
                      </a:lnTo>
                      <a:lnTo>
                        <a:pt x="908" y="706"/>
                      </a:lnTo>
                      <a:lnTo>
                        <a:pt x="934" y="605"/>
                      </a:lnTo>
                      <a:lnTo>
                        <a:pt x="968" y="517"/>
                      </a:lnTo>
                      <a:lnTo>
                        <a:pt x="1003" y="430"/>
                      </a:lnTo>
                      <a:lnTo>
                        <a:pt x="1057" y="330"/>
                      </a:lnTo>
                      <a:lnTo>
                        <a:pt x="1111" y="255"/>
                      </a:lnTo>
                      <a:lnTo>
                        <a:pt x="1184" y="170"/>
                      </a:lnTo>
                      <a:lnTo>
                        <a:pt x="1258" y="110"/>
                      </a:lnTo>
                      <a:lnTo>
                        <a:pt x="1340" y="63"/>
                      </a:lnTo>
                      <a:lnTo>
                        <a:pt x="1421" y="30"/>
                      </a:lnTo>
                      <a:lnTo>
                        <a:pt x="1502" y="9"/>
                      </a:lnTo>
                      <a:lnTo>
                        <a:pt x="1583" y="0"/>
                      </a:lnTo>
                      <a:lnTo>
                        <a:pt x="1642" y="3"/>
                      </a:lnTo>
                      <a:lnTo>
                        <a:pt x="1712" y="6"/>
                      </a:lnTo>
                      <a:lnTo>
                        <a:pt x="1761" y="23"/>
                      </a:lnTo>
                      <a:lnTo>
                        <a:pt x="1785" y="43"/>
                      </a:lnTo>
                      <a:lnTo>
                        <a:pt x="1706" y="50"/>
                      </a:lnTo>
                      <a:lnTo>
                        <a:pt x="1641" y="80"/>
                      </a:lnTo>
                      <a:lnTo>
                        <a:pt x="1578" y="109"/>
                      </a:lnTo>
                      <a:lnTo>
                        <a:pt x="1514" y="160"/>
                      </a:lnTo>
                      <a:lnTo>
                        <a:pt x="1454" y="231"/>
                      </a:lnTo>
                      <a:lnTo>
                        <a:pt x="1414" y="312"/>
                      </a:lnTo>
                      <a:lnTo>
                        <a:pt x="1385" y="402"/>
                      </a:lnTo>
                      <a:lnTo>
                        <a:pt x="1366" y="499"/>
                      </a:lnTo>
                      <a:lnTo>
                        <a:pt x="1369" y="611"/>
                      </a:lnTo>
                      <a:lnTo>
                        <a:pt x="1387" y="697"/>
                      </a:lnTo>
                      <a:lnTo>
                        <a:pt x="1411" y="774"/>
                      </a:lnTo>
                      <a:lnTo>
                        <a:pt x="1445" y="859"/>
                      </a:lnTo>
                      <a:lnTo>
                        <a:pt x="1506" y="949"/>
                      </a:lnTo>
                      <a:lnTo>
                        <a:pt x="1570" y="1031"/>
                      </a:lnTo>
                      <a:lnTo>
                        <a:pt x="1627" y="1083"/>
                      </a:lnTo>
                      <a:lnTo>
                        <a:pt x="1724" y="1160"/>
                      </a:lnTo>
                      <a:lnTo>
                        <a:pt x="1840" y="1214"/>
                      </a:lnTo>
                      <a:lnTo>
                        <a:pt x="1941" y="1262"/>
                      </a:lnTo>
                      <a:lnTo>
                        <a:pt x="2062" y="1307"/>
                      </a:lnTo>
                      <a:lnTo>
                        <a:pt x="2165" y="1353"/>
                      </a:lnTo>
                      <a:lnTo>
                        <a:pt x="2271" y="1399"/>
                      </a:lnTo>
                      <a:lnTo>
                        <a:pt x="2374" y="1445"/>
                      </a:lnTo>
                      <a:lnTo>
                        <a:pt x="2484" y="1506"/>
                      </a:lnTo>
                      <a:lnTo>
                        <a:pt x="2576" y="1571"/>
                      </a:lnTo>
                      <a:lnTo>
                        <a:pt x="2648" y="1644"/>
                      </a:lnTo>
                      <a:lnTo>
                        <a:pt x="2720" y="1717"/>
                      </a:lnTo>
                      <a:lnTo>
                        <a:pt x="2776" y="1792"/>
                      </a:lnTo>
                      <a:lnTo>
                        <a:pt x="2832" y="1867"/>
                      </a:lnTo>
                      <a:lnTo>
                        <a:pt x="2888" y="1966"/>
                      </a:lnTo>
                      <a:lnTo>
                        <a:pt x="2921" y="2050"/>
                      </a:lnTo>
                      <a:lnTo>
                        <a:pt x="2955" y="2159"/>
                      </a:lnTo>
                      <a:lnTo>
                        <a:pt x="2969" y="2252"/>
                      </a:lnTo>
                      <a:lnTo>
                        <a:pt x="2966" y="2348"/>
                      </a:lnTo>
                      <a:lnTo>
                        <a:pt x="2953" y="2437"/>
                      </a:lnTo>
                      <a:lnTo>
                        <a:pt x="2928" y="2517"/>
                      </a:lnTo>
                      <a:lnTo>
                        <a:pt x="2894" y="2592"/>
                      </a:lnTo>
                      <a:lnTo>
                        <a:pt x="2863" y="2642"/>
                      </a:lnTo>
                      <a:lnTo>
                        <a:pt x="2824" y="2701"/>
                      </a:lnTo>
                      <a:lnTo>
                        <a:pt x="2785" y="2735"/>
                      </a:lnTo>
                      <a:lnTo>
                        <a:pt x="2796" y="2735"/>
                      </a:lnTo>
                      <a:lnTo>
                        <a:pt x="2788" y="2707"/>
                      </a:lnTo>
                      <a:lnTo>
                        <a:pt x="2821" y="2634"/>
                      </a:lnTo>
                      <a:lnTo>
                        <a:pt x="2826" y="2562"/>
                      </a:lnTo>
                      <a:lnTo>
                        <a:pt x="2833" y="2491"/>
                      </a:lnTo>
                      <a:lnTo>
                        <a:pt x="2820" y="2407"/>
                      </a:lnTo>
                      <a:lnTo>
                        <a:pt x="2788" y="2320"/>
                      </a:lnTo>
                      <a:lnTo>
                        <a:pt x="2738" y="2246"/>
                      </a:lnTo>
                      <a:lnTo>
                        <a:pt x="2674" y="2175"/>
                      </a:lnTo>
                      <a:lnTo>
                        <a:pt x="2600" y="2112"/>
                      </a:lnTo>
                      <a:lnTo>
                        <a:pt x="2504" y="2061"/>
                      </a:lnTo>
                      <a:lnTo>
                        <a:pt x="2422" y="2036"/>
                      </a:lnTo>
                      <a:lnTo>
                        <a:pt x="2344" y="2019"/>
                      </a:lnTo>
                      <a:lnTo>
                        <a:pt x="2255" y="2008"/>
                      </a:lnTo>
                      <a:lnTo>
                        <a:pt x="2148" y="2019"/>
                      </a:lnTo>
                      <a:lnTo>
                        <a:pt x="2046" y="2039"/>
                      </a:lnTo>
                      <a:lnTo>
                        <a:pt x="1976" y="2065"/>
                      </a:lnTo>
                      <a:lnTo>
                        <a:pt x="1859" y="2113"/>
                      </a:lnTo>
                      <a:lnTo>
                        <a:pt x="1760" y="2189"/>
                      </a:lnTo>
                      <a:lnTo>
                        <a:pt x="1669" y="2259"/>
                      </a:lnTo>
                      <a:lnTo>
                        <a:pt x="1572" y="2345"/>
                      </a:lnTo>
                      <a:lnTo>
                        <a:pt x="1483" y="2415"/>
                      </a:lnTo>
                      <a:lnTo>
                        <a:pt x="1396" y="2485"/>
                      </a:lnTo>
                      <a:lnTo>
                        <a:pt x="1306" y="2555"/>
                      </a:lnTo>
                      <a:lnTo>
                        <a:pt x="1198" y="2624"/>
                      </a:lnTo>
                      <a:lnTo>
                        <a:pt x="1100" y="2677"/>
                      </a:lnTo>
                      <a:lnTo>
                        <a:pt x="1002" y="2704"/>
                      </a:lnTo>
                      <a:lnTo>
                        <a:pt x="903" y="2732"/>
                      </a:lnTo>
                      <a:lnTo>
                        <a:pt x="814" y="2746"/>
                      </a:lnTo>
                      <a:lnTo>
                        <a:pt x="723" y="2760"/>
                      </a:lnTo>
                      <a:lnTo>
                        <a:pt x="611" y="2761"/>
                      </a:lnTo>
                      <a:lnTo>
                        <a:pt x="522" y="2751"/>
                      </a:lnTo>
                      <a:lnTo>
                        <a:pt x="412" y="2730"/>
                      </a:lnTo>
                      <a:lnTo>
                        <a:pt x="326" y="2694"/>
                      </a:lnTo>
                      <a:lnTo>
                        <a:pt x="245" y="2647"/>
                      </a:lnTo>
                      <a:lnTo>
                        <a:pt x="176" y="2592"/>
                      </a:lnTo>
                      <a:lnTo>
                        <a:pt x="117" y="2532"/>
                      </a:lnTo>
                      <a:lnTo>
                        <a:pt x="70" y="2465"/>
                      </a:lnTo>
                      <a:lnTo>
                        <a:pt x="44" y="2412"/>
                      </a:lnTo>
                      <a:lnTo>
                        <a:pt x="11" y="2349"/>
                      </a:lnTo>
                      <a:lnTo>
                        <a:pt x="0" y="2298"/>
                      </a:lnTo>
                      <a:lnTo>
                        <a:pt x="0" y="2293"/>
                      </a:lnTo>
                    </a:path>
                  </a:pathLst>
                </a:custGeom>
                <a:solidFill>
                  <a:srgbClr val="FC0128"/>
                </a:solidFill>
                <a:ln w="12700" cap="rnd" cmpd="sng">
                  <a:solidFill>
                    <a:srgbClr val="00279F"/>
                  </a:solidFill>
                  <a:prstDash val="solid"/>
                  <a:round/>
                  <a:headEnd type="none" w="med" len="med"/>
                  <a:tailEnd type="none" w="med" len="med"/>
                </a:ln>
                <a:effectLst>
                  <a:prstShdw prst="shdw17" dist="17961" dir="2700000">
                    <a:srgbClr val="00279F">
                      <a:gamma/>
                      <a:shade val="60000"/>
                      <a:invGamma/>
                    </a:srgbClr>
                  </a:prstShdw>
                </a:effectLst>
              </xdr:spPr>
            </xdr:sp>
          </xdr:grpSp>
        </xdr:grpSp>
        <xdr:sp macro="" textlink="">
          <xdr:nvSpPr>
            <xdr:cNvPr id="9" name="WordArt 129"/>
            <xdr:cNvSpPr>
              <a:spLocks noChangeArrowheads="1" noChangeShapeType="1" noTextEdit="1"/>
            </xdr:cNvSpPr>
          </xdr:nvSpPr>
          <xdr:spPr bwMode="auto">
            <a:xfrm>
              <a:off x="1038" y="322"/>
              <a:ext cx="3674" cy="3725"/>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10800000"/>
                </a:avLst>
              </a:prstTxWarp>
            </a:bodyPr>
            <a:lstStyle/>
            <a:p>
              <a:pPr algn="ctr" rtl="0">
                <a:buNone/>
              </a:pPr>
              <a:r>
                <a:rPr lang="en-US" sz="4400" kern="10" spc="0">
                  <a:ln w="9525">
                    <a:solidFill>
                      <a:srgbClr val="000000"/>
                    </a:solidFill>
                    <a:round/>
                    <a:headEnd/>
                    <a:tailEnd/>
                  </a:ln>
                  <a:solidFill>
                    <a:srgbClr val="000000"/>
                  </a:solidFill>
                  <a:effectLst/>
                  <a:latin typeface="Arial"/>
                  <a:cs typeface="Arial"/>
                </a:rPr>
                <a:t>       STATE OF NORTH CAROLINA      </a:t>
              </a:r>
            </a:p>
          </xdr:txBody>
        </xdr:sp>
        <xdr:sp macro="" textlink="">
          <xdr:nvSpPr>
            <xdr:cNvPr id="10" name="WordArt 130"/>
            <xdr:cNvSpPr>
              <a:spLocks noChangeArrowheads="1" noChangeShapeType="1" noTextEdit="1"/>
            </xdr:cNvSpPr>
          </xdr:nvSpPr>
          <xdr:spPr bwMode="auto">
            <a:xfrm rot="64806921">
              <a:off x="989" y="491"/>
              <a:ext cx="3763" cy="3570"/>
            </a:xfrm>
            <a:prstGeom prst="rect">
              <a:avLst/>
            </a:prstGeom>
            <a:extLst>
              <a:ext uri="{AF507438-7753-43E0-B8FC-AC1667EBCBE1}">
                <a14:hiddenEffects xmlns:a14="http://schemas.microsoft.com/office/drawing/2010/main">
                  <a:effectLst/>
                </a14:hiddenEffects>
              </a:ext>
            </a:extLst>
          </xdr:spPr>
          <xdr:txBody>
            <a:bodyPr wrap="none" fromWordArt="1">
              <a:prstTxWarp prst="textArchDown">
                <a:avLst>
                  <a:gd name="adj" fmla="val 0"/>
                </a:avLst>
              </a:prstTxWarp>
            </a:bodyPr>
            <a:lstStyle/>
            <a:p>
              <a:pPr algn="ctr" rtl="0">
                <a:buNone/>
              </a:pPr>
              <a:r>
                <a:rPr lang="en-US" sz="4400" kern="10" spc="0">
                  <a:ln w="9525">
                    <a:solidFill>
                      <a:srgbClr val="000000"/>
                    </a:solidFill>
                    <a:round/>
                    <a:headEnd/>
                    <a:tailEnd/>
                  </a:ln>
                  <a:solidFill>
                    <a:srgbClr val="000000"/>
                  </a:solidFill>
                  <a:effectLst/>
                  <a:latin typeface="Arial"/>
                  <a:cs typeface="Arial"/>
                </a:rPr>
                <a:t> DEPARTMENT OF TRANSPORTATION </a:t>
              </a:r>
            </a:p>
          </xdr:txBody>
        </xdr:sp>
      </xdr:grpSp>
    </xdr:grp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404132</xdr:colOff>
      <xdr:row>13</xdr:row>
      <xdr:rowOff>134711</xdr:rowOff>
    </xdr:from>
    <xdr:ext cx="5366416" cy="3205995"/>
    <xdr:pic>
      <xdr:nvPicPr>
        <xdr:cNvPr id="2"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623332" y="2512151"/>
          <a:ext cx="5366416" cy="3205995"/>
        </a:xfrm>
        <a:prstGeom prst="rect">
          <a:avLst/>
        </a:prstGeom>
      </xdr:spPr>
    </xdr:pic>
    <xdr:clientData/>
  </xdr:oneCellAnchor>
  <xdr:oneCellAnchor>
    <xdr:from>
      <xdr:col>2</xdr:col>
      <xdr:colOff>443955</xdr:colOff>
      <xdr:row>20</xdr:row>
      <xdr:rowOff>153895</xdr:rowOff>
    </xdr:from>
    <xdr:ext cx="5318696" cy="2740409"/>
    <xdr:pic>
      <xdr:nvPicPr>
        <xdr:cNvPr id="3" name="Picture 2">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l="8871" t="10527" r="5001" b="6412"/>
        <a:stretch/>
      </xdr:blipFill>
      <xdr:spPr>
        <a:xfrm>
          <a:off x="1663155" y="3811495"/>
          <a:ext cx="5318696" cy="2740409"/>
        </a:xfrm>
        <a:prstGeom prst="rect">
          <a:avLst/>
        </a:prstGeom>
        <a:ln>
          <a:solidFill>
            <a:sysClr val="windowText" lastClr="000000"/>
          </a:solidFill>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312420</xdr:colOff>
      <xdr:row>42</xdr:row>
      <xdr:rowOff>179070</xdr:rowOff>
    </xdr:from>
    <xdr:to>
      <xdr:col>11</xdr:col>
      <xdr:colOff>845820</xdr:colOff>
      <xdr:row>57</xdr:row>
      <xdr:rowOff>163830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312420</xdr:colOff>
      <xdr:row>58</xdr:row>
      <xdr:rowOff>68580</xdr:rowOff>
    </xdr:from>
    <xdr:to>
      <xdr:col>11</xdr:col>
      <xdr:colOff>853440</xdr:colOff>
      <xdr:row>73</xdr:row>
      <xdr:rowOff>68580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190500</xdr:colOff>
      <xdr:row>51</xdr:row>
      <xdr:rowOff>167640</xdr:rowOff>
    </xdr:from>
    <xdr:to>
      <xdr:col>11</xdr:col>
      <xdr:colOff>480060</xdr:colOff>
      <xdr:row>66</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190500</xdr:colOff>
      <xdr:row>67</xdr:row>
      <xdr:rowOff>57150</xdr:rowOff>
    </xdr:from>
    <xdr:to>
      <xdr:col>11</xdr:col>
      <xdr:colOff>487680</xdr:colOff>
      <xdr:row>82</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137160</xdr:colOff>
      <xdr:row>42</xdr:row>
      <xdr:rowOff>182880</xdr:rowOff>
    </xdr:from>
    <xdr:to>
      <xdr:col>12</xdr:col>
      <xdr:colOff>525780</xdr:colOff>
      <xdr:row>57</xdr:row>
      <xdr:rowOff>167640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137160</xdr:colOff>
      <xdr:row>58</xdr:row>
      <xdr:rowOff>72390</xdr:rowOff>
    </xdr:from>
    <xdr:to>
      <xdr:col>12</xdr:col>
      <xdr:colOff>533400</xdr:colOff>
      <xdr:row>73</xdr:row>
      <xdr:rowOff>72390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0</xdr:row>
      <xdr:rowOff>161924</xdr:rowOff>
    </xdr:from>
    <xdr:to>
      <xdr:col>18</xdr:col>
      <xdr:colOff>304800</xdr:colOff>
      <xdr:row>115</xdr:row>
      <xdr:rowOff>38100</xdr:rowOff>
    </xdr:to>
    <xdr:sp macro="" textlink="">
      <xdr:nvSpPr>
        <xdr:cNvPr id="2" name="TextBox 1"/>
        <xdr:cNvSpPr txBox="1"/>
      </xdr:nvSpPr>
      <xdr:spPr>
        <a:xfrm>
          <a:off x="672465" y="161924"/>
          <a:ext cx="10879455" cy="20907376"/>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DEPARTMENT OF TRANSPORTATION TO EVALUATE THE LOCATIONS OF PROPOSED PUBLIC AND PRIVATE SCHOOLS TO ENHANCE TRAFFIC OPERATIONS AND SAFETY</a:t>
          </a:r>
        </a:p>
        <a:p>
          <a:r>
            <a:rPr lang="en-US" sz="1100"/>
            <a:t>Full document: https://www.ncleg.gov/EnactedLegislation/Statutes/PDF/BySection/Chapter_136/GS_136-18.pdf</a:t>
          </a:r>
        </a:p>
        <a:p>
          <a:endParaRPr lang="en-US" sz="1100"/>
        </a:p>
        <a:p>
          <a:r>
            <a:rPr lang="en-US" sz="1100"/>
            <a:t>§ 136-18. Powers of Department of Transportation. The Department of Transportation has the following powers:</a:t>
          </a:r>
        </a:p>
        <a:p>
          <a:r>
            <a:rPr lang="en-US" sz="1100"/>
            <a:t>ROAD IMPROVEMENTS ADJACENT TO SCHOOLS SECTION 34.6A.(a) G.S. 136-18(29a) reads as rewritten:</a:t>
          </a:r>
        </a:p>
        <a:p>
          <a:endParaRPr lang="en-US" sz="1100"/>
        </a:p>
        <a:p>
          <a:r>
            <a:rPr lang="en-US" sz="1100"/>
            <a:t>To coordinate with all public and private entities planning schools to provide written recommendations and evaluations of driveway access and traffic operational and safety impacts on the State highway system resulting from the development of the proposed sites. All public and private entities shall, upon acquiring land for a new school or prior to beginning construction of a new school, relocating a school, or expanding an existing school, request from the Department a written evaluation and written recommendations to ensure that all proposed access points comply with the criteria in the current North Carolina Department of Transportation "Policy on Street and Driveway Access." The Department shall provide the written evaluation and recommendations within a reasonable time, which shall not exceed 60 days. This subdivision applies to improvements that are not located on the school property. </a:t>
          </a:r>
        </a:p>
        <a:p>
          <a:endParaRPr lang="en-US" sz="1100"/>
        </a:p>
        <a:p>
          <a:r>
            <a:rPr lang="en-US" sz="1100"/>
            <a:t>The Department has the power to grant final approval of any project design under this subdivision. To facilitate completion of the evaluation and recommendations within the required 60 days, in lieu of the evaluation by the Department, schools may engage an independent traffic engineer prequalified by the Department. The resulting evaluation and recommendations from the independent traffic engineer shall also fulfill any similar requirements imposed by a unit of local government. This subdivision does not require the public or private entities planning schools to meet the recommendations made by the Department or the independent traffic engineer, except those highway improvements that are required for safe ingress and egress to the State highway system, pursuant to subdivision (29) of this section, and that are physically connected to a driveway on the school property. </a:t>
          </a:r>
        </a:p>
        <a:p>
          <a:endParaRPr lang="en-US" sz="1100"/>
        </a:p>
        <a:p>
          <a:r>
            <a:rPr lang="en-US" sz="1100"/>
            <a:t>The total cost of any improvements to the State highway system provided by a school pursuant to this subdivision, including those improvements pursuant to subdivision (29) of this section, shall be reimbursed by the Department. Any agreement between a school and the Department to make improvements to the State highway system shall not include a requirement for acquisition of right-of-way by the school, unless the school is owned by an entity that has eminent domain power. Nothing in this subdivision precludes the Department from entering into an agreement with the school whereby the school installs the agreed upon improvements and the Department provides full reimbursement for the associated costs incurred by the school, including design fees and any costs of right-of-way or easements. </a:t>
          </a:r>
        </a:p>
        <a:p>
          <a:endParaRPr lang="en-US" sz="1100"/>
        </a:p>
        <a:p>
          <a:r>
            <a:rPr lang="en-US" sz="1100"/>
            <a:t>The term "school," as used in this subdivision, means any facility engaged in the educational instruction of children in any grade or combination of grades from kindergarten through the twelfth grade at which attendance satisfies the compulsory attendance law and includes charter schools authorized under G.S. 115C-218.5. The term "improvements," as used in this subdivision, refers to all facilities within the right-of-way required to be installed to satisfy the road cross-section requirements depicted upon the approved plans. These facilities include roadway construction, including pavement installation and medians; ditches and shoulders; storm drainage pipes, culverts, and related appurtenances; and, where required, curb and gutter; signals, including pedestrian safety signals; street lights; sidewalks; and design fees. Improvements do not include any costs for public utilities.</a:t>
          </a:r>
        </a:p>
        <a:p>
          <a:endParaRPr lang="en-US" sz="1100"/>
        </a:p>
        <a:p>
          <a:r>
            <a:rPr lang="en-US" sz="1100"/>
            <a:t>--------------------------------------------------------------------------------------------------------------------------------------------------------------------------------------------------------------------------------------------------</a:t>
          </a:r>
        </a:p>
        <a:p>
          <a:endParaRPr lang="en-US" sz="1100"/>
        </a:p>
        <a:p>
          <a:r>
            <a:rPr lang="en-US" sz="1100" b="1"/>
            <a:t>Temporary Rule: 19A NCAC 02C.0116 REIMBURSEMENT OF SCHOOLS FOR TRANSPORTATION IMPROVEMENTS COMPLETED ON THE STATE HIGHWAY SYSTEM</a:t>
          </a:r>
        </a:p>
        <a:p>
          <a:r>
            <a:rPr lang="en-US" sz="1100"/>
            <a:t>Full document: http://reports.oah.state.nc.us/ncac/title%2019a%20-%20transportation/chapter%2002%20-%20division%20of%20highways/subchapter%20c/19a%20ncac%2002c%20.0116.pdf</a:t>
          </a:r>
        </a:p>
        <a:p>
          <a:endParaRPr lang="en-US" sz="1100"/>
        </a:p>
        <a:p>
          <a:r>
            <a:rPr lang="en-US" sz="1100"/>
            <a:t>(a) The school shall consult with the Department by contacting the Division of Highways, Division Office, District Engineer governing the specific area in which the school is located to initiate reimbursement for transportation improvements. Reimbursement of all costs associated with the Department's required transportation improvements shall be assessed for value consistent with Department transportation improvement projects of the same type and size. Contact information for each Division Office may be accessed at https://www.ncdot.gov/doh/divisions/. Criteria for reimbursement are as follows:</a:t>
          </a:r>
        </a:p>
        <a:p>
          <a:endParaRPr lang="en-US" sz="1100"/>
        </a:p>
        <a:p>
          <a:r>
            <a:rPr lang="en-US" sz="1100"/>
            <a:t>(1) The school shall comply with all of the notification provisions to the Department set forth in G.S. 136-18(29a);</a:t>
          </a:r>
        </a:p>
        <a:p>
          <a:r>
            <a:rPr lang="en-US" sz="1100"/>
            <a:t>(2) The school shall be open for the general instruction, specialized instruction, administration, or student services and support of children in any grade or combination of grades, from kindergarten through the 12th grade;</a:t>
          </a:r>
        </a:p>
        <a:p>
          <a:r>
            <a:rPr lang="en-US" sz="1100"/>
            <a:t>(3) The school shall provide paid itemized invoices from the contractor of the work completed for which the school is requesting reimbursement;</a:t>
          </a:r>
        </a:p>
        <a:p>
          <a:r>
            <a:rPr lang="en-US" sz="1100"/>
            <a:t>(4) The Department shall provide to the school the option of securing the written evaluation and written recommendations from the Department within 60 days. In fulfilling this option, the Department may engage a prequalified traffic engineer to provide the written evaluation. However nothing shall preclude the school from securing its own prequalified engineer. Regardless of the option chosen, the written evaluation and recommendations shall be prepared in compliance with G.S. 136-93.1A; </a:t>
          </a:r>
        </a:p>
        <a:p>
          <a:r>
            <a:rPr lang="en-US" sz="1100"/>
            <a:t>(5) The school may request the Department to contract with and fund a specific independent traffic engineer chosen by the school, but any such engagement shall be considered for approval on an individual basis and according to the Department's prequalification process. If the requested engineer is not on the prequalified list, the Department may take the time to qualify that engineer and add him or her to the prequalified list prior to the commencing of work on the evaluation. The process to qualify an engineer in this manner will occur when requested in writing by the school, acknowledging that the evaluation period will not start until the requested engineer is qualified; </a:t>
          </a:r>
        </a:p>
        <a:p>
          <a:r>
            <a:rPr lang="en-US" sz="1100"/>
            <a:t>(6) If the school hires a prequalified traffic engineer in lieu of an evaluation by the Department, the Department shall only reimburse the costs of a completed independent traffic study that quantifies the extent of a transportation problem or provides an analysis of a proposed transportation solution for the selected school site where the scope of the study is set by the Department prior to commencing work on the study;</a:t>
          </a:r>
        </a:p>
        <a:p>
          <a:r>
            <a:rPr lang="en-US" sz="1100"/>
            <a:t>(7) Reimbursement requests that exceed 10 percent of the estimated costs of the improvements as determined by the Department based upon the scope of the requirements for the specific project shall require written justification from the school for the increased cost;</a:t>
          </a:r>
        </a:p>
        <a:p>
          <a:r>
            <a:rPr lang="en-US" sz="1100"/>
            <a:t>(8) Reimbursement requests for costs associated with the engineering design and independent traffic engineering evaluation that exceed 15 percent of the construction costs reimbursement request shall require written justification from the school for the increased cost; and</a:t>
          </a:r>
        </a:p>
        <a:p>
          <a:r>
            <a:rPr lang="en-US" sz="1100"/>
            <a:t>(9) The Department shall only provide reimbursement for those transportation improvements on a State maintained roadway that are required by the Department. The requirements may include those requested by any other reviewing authority so long as the improvements are confirmed as necessary requirements by the Department. Schools may install improvements that exceed those required by the Department. However, the school shall agree to pay for the costs of those additional improvements. Nothing herein requires the school to agree to make any improvements beyond those that are required by the Department. </a:t>
          </a:r>
        </a:p>
        <a:p>
          <a:endParaRPr lang="en-US" sz="1100"/>
        </a:p>
        <a:p>
          <a:r>
            <a:rPr lang="en-US" sz="1100"/>
            <a:t>(b) Any independent traffic engineer who is completing this work for the Department or for a school shall be prequalified by the Department in Work Codes 205 – School and Traffic Operations Studies and 252 – Traffic Impact Studies. Information on Department Work Codes and prequalification may be accessed at https://connect.ncdot.gov/business/Prequal/PrequalApp/Work%20Code%20Descriptions.pdf and https://connect.ncdot.gov/business/Prequal/Pages/default.aspx. The independent traffic engineer must follow all written guidelines and standards for school studies and traffic impact analysis, and any deviation from such standards shall be subject to the review and written approval of the Department's State Traffic Engineer or his or her designee prior to completion of the study. The traffic study shall assess on-campus loading and unloading of both carpoolers and school buses. The study shall have recommendations to manage the school's on-campus traffic queues at the entrance(s) to the school, and locations within the selected school site that impact the State highway system. The independent traffic engineer shall have the scope of the study approved by the Department's District Engineer prior to initiating the study. Pursuant to G.S. 160A-307.1, the independent traffic engineer shall study those improvements that are eligible for reimbursement by the Department or municipalities. The independent traffic engineer shall prepare the study in compliance with the time periods set forth in G.S. 136-93.1A. Any traffic data collection activities will be conducted by a firm who is prequalified in Work Code 309 – Traffic Data Collection. This work may be subcontracted to a qualified firm if the independent traffic engineer is not prequalified in this area.</a:t>
          </a:r>
        </a:p>
        <a:p>
          <a:endParaRPr lang="en-US" sz="1100"/>
        </a:p>
        <a:p>
          <a:r>
            <a:rPr lang="en-US" sz="1100"/>
            <a:t>(c) Any new, relocated, or expanded schools that opened on or after August 1, 2017, and prior to the adoption of this temporary rule, shall contact their respective District Engineer's Office to facilitate the request for reimbursement for transportation improvements to the State highway system.</a:t>
          </a:r>
        </a:p>
        <a:p>
          <a:endParaRPr lang="en-US" sz="1100"/>
        </a:p>
        <a:p>
          <a:r>
            <a:rPr lang="en-US" sz="1100"/>
            <a:t>(d) A "temporary classroom facility" means any facility used for the general instruction, specialized instruction, administration, or student services and support of children in any grade or combination of grades from kindergarten through 12th grade on a temporary basis while awaiting completion of a school facilities project that will permanently house students. Any school that must open a temporary classroom facility shall consult with the District Engineer governing the specific area where the school is located. The District Engineer shall provide a written evaluation and recommendation on whether the selected school site access points to the State highway system are in compliance with G.S. 136-18(29a). Prior to selecting a temporary classroom facility, the school may request and the Department may review each of the prospective temporary classroom facility sites to determine the transportation impacts to off-campus activities. Any analysis performed of the proposed temporary classroom facility sites shall not include transportation impacts associated with on-campus activities.</a:t>
          </a:r>
        </a:p>
        <a:p>
          <a:endParaRPr lang="en-US" sz="1100"/>
        </a:p>
        <a:p>
          <a:r>
            <a:rPr lang="en-US" sz="1100"/>
            <a:t>(e) The Department shall consider the following non-reimbursable improvement expenses pursuant to G.S. 136-18(29a):</a:t>
          </a:r>
        </a:p>
        <a:p>
          <a:endParaRPr lang="en-US" sz="1100"/>
        </a:p>
        <a:p>
          <a:r>
            <a:rPr lang="en-US" sz="1100"/>
            <a:t>(1) Improvements that exceed the Department's requirements. </a:t>
          </a:r>
        </a:p>
        <a:p>
          <a:r>
            <a:rPr lang="en-US" sz="1100"/>
            <a:t>(2) Any connection not on the State's right-of-way but instead on the school's property.</a:t>
          </a:r>
        </a:p>
        <a:p>
          <a:r>
            <a:rPr lang="en-US" sz="1100"/>
            <a:t>(3) Any improvements that the Department would not require as part of G.S. 136-18(29) or G.S. 136-18(29a), such as sidewalks that do not connect to other networks or curb and gutter where the Department has curb and gutter, unless required by the Department on the driveway permit.</a:t>
          </a:r>
        </a:p>
        <a:p>
          <a:r>
            <a:rPr lang="en-US" sz="1100"/>
            <a:t>(4) Any on-campus transportation improvements required to manage traffic flow, parking, and routing within the property limits of the school drop-off and pick-up queuing, student and teacher parking, and loading dock expansions or relocations.</a:t>
          </a:r>
        </a:p>
        <a:p>
          <a:r>
            <a:rPr lang="en-US" sz="1100"/>
            <a:t>(5) New utilities required for the selected school site that are not directly associated with and impacting its access points to the State highway system. The school shall coordinate with the Department prior to the placement of any utilities in the State right-of-way. If the school chooses to place a new utility at the school site that must be moved for transportation improvements, the Department shall not reimburse for the movement of those utilities. The Department shall only provide reimbursements for existing utilities that require relocation for transportation improvements.</a:t>
          </a:r>
        </a:p>
        <a:p>
          <a:r>
            <a:rPr lang="en-US" sz="1100"/>
            <a:t>(6) Any improvements to the State highway system that are part of a mixed-use development site that also include a school where such improvements would be required if a school were not part of the development. The Department shall first analyze the site without considering the school facilities and then analyze the site with the school facilities included. Any improvements that are not necessitated by traffic from the school facilities shall not be reimbursable.</a:t>
          </a:r>
        </a:p>
        <a:p>
          <a:r>
            <a:rPr lang="en-US" sz="1100"/>
            <a:t>(7) Improvements made to the State highway system for developments planned for purposes other than a school. Any additional improvement to the State highway system required by the conversion of property to a school shall be eligible; however, an additional school study may be required if the Department has previously been approached and analyzed the site according to a non-school or non-educational land use.</a:t>
          </a:r>
        </a:p>
        <a:p>
          <a:endParaRPr lang="en-US" sz="1100"/>
        </a:p>
        <a:p>
          <a:r>
            <a:rPr lang="en-US" sz="1100"/>
            <a:t>(f) Where a new, relocated, or expanded school is located on a property that is only served by a municipal street that is not State-maintained, the school may request a review and final determination by the Department pursuant to G.S. 160A-307.1 to assess whether the improvements required by the municipality exceed those required by G.S. 136-18(29).</a:t>
          </a:r>
        </a:p>
        <a:p>
          <a:endParaRPr lang="en-US" sz="1100"/>
        </a:p>
        <a:p>
          <a:r>
            <a:rPr lang="en-US" sz="1100"/>
            <a:t>History Note: Authority G.S. 136-18(1); 136-18(29); 136-18(29a); 136-28.1, 136-93.1A; 160A-307.1;</a:t>
          </a:r>
        </a:p>
        <a:p>
          <a:r>
            <a:rPr lang="en-US" sz="1100"/>
            <a:t>Temporary Adoption Eff. February 23, 2018.</a:t>
          </a:r>
        </a:p>
        <a:p>
          <a:endParaRPr lang="en-US" sz="110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endParaRPr lang="en-US">
            <a:effectLst/>
          </a:endParaRPr>
        </a:p>
        <a:p>
          <a:endParaRPr lang="en-US" sz="1100"/>
        </a:p>
        <a:p>
          <a:r>
            <a:rPr lang="en-US" sz="1100" b="1"/>
            <a:t>§ 160A-307.1. Limitation on city requirements for street improvements related to schools.</a:t>
          </a:r>
        </a:p>
        <a:p>
          <a:r>
            <a:rPr lang="en-US" sz="1100" b="0"/>
            <a:t>Full document: https://www.ncleg.gov/EnactedLegislation/Statutes/PDF/BySection/Chapter_160A/GS_160A-307.1.pdf</a:t>
          </a:r>
        </a:p>
        <a:p>
          <a:endParaRPr lang="en-US" sz="1100" b="1"/>
        </a:p>
        <a:p>
          <a:r>
            <a:rPr lang="en-US" sz="1100"/>
            <a:t>A city may only require street improvements related to schools that are required for safe ingress and egress to the municipal street system and that are physically connected to a driveway on the school site. The required improvements shall not exceed those required pursuant to G.S. 136-18(29). G.S. 160A-307 shall not apply to schools. A city may only require street improvements related to schools as provided in G.S. 160A-372. The cost of any improvements to the municipal street system pursuant to this section shall be reimbursed by the city. Any agreement between a school and a city to make improvements to the municipal street system shall not include a requirement for acquisition of right-of-way by the school, unless the school is owned by an entity that has eminent domain power. Any right-of-way costs incurred by a school for required improvements pursuant to this section shall be reimbursed by the city. Notwithstanding any provision of this Chapter to the contrary, a city may not condition the approval of any zoning, rezoning, or permit request on the waiver or reduction of any provision of this section. The term "school," as used in this section, means any facility engaged in the educational instruction of children in any grade or combination of grades from kindergarten through the twelfth grade at which attendance satisfies the compulsory attendance law and includes charter schools authorized under G.S. 115C-218.5. (2017-57, s. 34.6A(b); 2017-197, s. 7.5; 2018-5, s. 34.18(a); 2018-97, s. 7.4(a); 2018-114, s. 26.)</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endan/Downloads/SchoolCalculato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
      <sheetName val="Requirements for School Studies"/>
      <sheetName val="Instructions"/>
      <sheetName val="Public"/>
      <sheetName val="Private - Non-urban Charter"/>
      <sheetName val="Urban Charter"/>
      <sheetName val="GS 136-18"/>
      <sheetName val="GS 136-18 (2)"/>
      <sheetName val="Gaston County 09"/>
      <sheetName val="All School Data"/>
      <sheetName val="Elementary Q"/>
      <sheetName val="Middle Q"/>
      <sheetName val="High School Q"/>
      <sheetName val="Private"/>
      <sheetName val="New Format Dat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0">
          <cell r="B40" t="str">
            <v>Public</v>
          </cell>
        </row>
        <row r="41">
          <cell r="B41" t="str">
            <v>Private</v>
          </cell>
        </row>
        <row r="42">
          <cell r="B42" t="str">
            <v>U Charter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2" Type="http://schemas.openxmlformats.org/officeDocument/2006/relationships/hyperlink" Target="https://ncdot.maps.arcgis.com/apps/webappviewer/index.html?id=5f6fe58c1d90482ab9107ccc03026280"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1" Type="http://schemas.openxmlformats.org/officeDocument/2006/relationships/hyperlink" Target="https://connect.ncdot.gov/resources/State-Mapping/Pages/Traffic-Volume-Maps.aspx"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8" Type="http://schemas.openxmlformats.org/officeDocument/2006/relationships/ctrlProp" Target="../ctrlProps/ctrlProp2.xml"/><Relationship Id="rId3" Type="http://schemas.openxmlformats.org/officeDocument/2006/relationships/hyperlink" Target="https://connect.ncdot.gov/projects/Roadway/RoadwayDesignAdministrativeDocuments/Policy%20on%20Street%20and%20Driveway%20Access.pdf"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O162"/>
  <sheetViews>
    <sheetView workbookViewId="0">
      <selection activeCell="D41" sqref="D41"/>
    </sheetView>
  </sheetViews>
  <sheetFormatPr defaultRowHeight="14.4" x14ac:dyDescent="0.3"/>
  <cols>
    <col min="1" max="1" width="2.88671875" customWidth="1"/>
    <col min="2" max="19" width="9.33203125" customWidth="1"/>
    <col min="20" max="20" width="2.88671875" customWidth="1"/>
  </cols>
  <sheetData>
    <row r="1" spans="1:41" x14ac:dyDescent="0.3">
      <c r="A1" s="43"/>
      <c r="B1" s="43"/>
      <c r="C1" s="43"/>
      <c r="D1" s="43"/>
      <c r="E1" s="43"/>
      <c r="F1" s="43"/>
      <c r="G1" s="43"/>
      <c r="H1" s="43"/>
      <c r="I1" s="43"/>
      <c r="J1" s="43"/>
      <c r="K1" s="43"/>
      <c r="L1" s="43"/>
      <c r="M1" s="43"/>
      <c r="N1" s="43"/>
      <c r="O1" s="43"/>
      <c r="P1" s="43"/>
      <c r="Q1" s="43"/>
      <c r="R1" s="43"/>
      <c r="S1" s="43"/>
      <c r="T1" s="43"/>
      <c r="U1" s="42"/>
      <c r="V1" s="42"/>
      <c r="W1" s="42"/>
      <c r="X1" s="42"/>
      <c r="Y1" s="42"/>
      <c r="Z1" s="42"/>
      <c r="AA1" s="42"/>
      <c r="AB1" s="42"/>
      <c r="AC1" s="42"/>
      <c r="AD1" s="42"/>
      <c r="AE1" s="42"/>
      <c r="AF1" s="42"/>
      <c r="AG1" s="42"/>
      <c r="AH1" s="42"/>
      <c r="AI1" s="42"/>
      <c r="AJ1" s="42"/>
      <c r="AK1" s="42"/>
      <c r="AL1" s="42"/>
      <c r="AM1" s="42"/>
      <c r="AN1" s="42"/>
      <c r="AO1" s="42"/>
    </row>
    <row r="2" spans="1:41" ht="45" x14ac:dyDescent="0.75">
      <c r="A2" s="43"/>
      <c r="B2" s="203" t="s">
        <v>520</v>
      </c>
      <c r="C2" s="203"/>
      <c r="D2" s="203"/>
      <c r="E2" s="203"/>
      <c r="F2" s="203"/>
      <c r="G2" s="203"/>
      <c r="H2" s="203"/>
      <c r="I2" s="203"/>
      <c r="J2" s="203"/>
      <c r="K2" s="203"/>
      <c r="L2" s="203"/>
      <c r="M2" s="203"/>
      <c r="N2" s="203"/>
      <c r="O2" s="203"/>
      <c r="P2" s="203"/>
      <c r="Q2" s="203"/>
      <c r="R2" s="203"/>
      <c r="S2" s="203"/>
      <c r="T2" s="43"/>
      <c r="U2" s="42"/>
      <c r="V2" s="42"/>
      <c r="W2" s="42"/>
      <c r="X2" s="42"/>
      <c r="Y2" s="42"/>
      <c r="Z2" s="42"/>
      <c r="AA2" s="42"/>
      <c r="AB2" s="42"/>
      <c r="AC2" s="42"/>
      <c r="AD2" s="42"/>
      <c r="AE2" s="42"/>
      <c r="AF2" s="42"/>
      <c r="AG2" s="42"/>
      <c r="AH2" s="42"/>
      <c r="AI2" s="42"/>
      <c r="AJ2" s="42"/>
      <c r="AK2" s="42"/>
      <c r="AL2" s="42"/>
      <c r="AM2" s="42"/>
      <c r="AN2" s="42"/>
      <c r="AO2" s="42"/>
    </row>
    <row r="3" spans="1:41" x14ac:dyDescent="0.3">
      <c r="A3" s="43"/>
      <c r="B3" s="43"/>
      <c r="C3" s="43"/>
      <c r="D3" s="43"/>
      <c r="E3" s="43"/>
      <c r="F3" s="43"/>
      <c r="G3" s="43"/>
      <c r="H3" s="43"/>
      <c r="I3" s="43"/>
      <c r="J3" s="43"/>
      <c r="K3" s="43"/>
      <c r="L3" s="43"/>
      <c r="M3" s="43"/>
      <c r="N3" s="43"/>
      <c r="O3" s="43"/>
      <c r="P3" s="43"/>
      <c r="Q3" s="43"/>
      <c r="R3" s="43"/>
      <c r="S3" s="43"/>
      <c r="T3" s="43"/>
      <c r="U3" s="42"/>
      <c r="V3" s="42"/>
      <c r="W3" s="42"/>
      <c r="X3" s="42"/>
      <c r="Y3" s="42"/>
      <c r="Z3" s="42"/>
      <c r="AA3" s="42"/>
      <c r="AB3" s="42"/>
      <c r="AC3" s="42"/>
      <c r="AD3" s="42"/>
      <c r="AE3" s="42"/>
      <c r="AF3" s="42"/>
      <c r="AG3" s="42"/>
      <c r="AH3" s="42"/>
      <c r="AI3" s="42"/>
      <c r="AJ3" s="42"/>
      <c r="AK3" s="42"/>
      <c r="AL3" s="42"/>
      <c r="AM3" s="42"/>
      <c r="AN3" s="42"/>
      <c r="AO3" s="42"/>
    </row>
    <row r="4" spans="1:41" ht="17.399999999999999" x14ac:dyDescent="0.3">
      <c r="A4" s="43"/>
      <c r="B4" s="49" t="s">
        <v>519</v>
      </c>
      <c r="C4" s="49"/>
      <c r="D4" s="48"/>
      <c r="E4" s="48"/>
      <c r="F4" s="48"/>
      <c r="G4" s="48"/>
      <c r="H4" s="48"/>
      <c r="I4" s="48"/>
      <c r="J4" s="48"/>
      <c r="K4" s="48"/>
      <c r="L4" s="48"/>
      <c r="M4" s="48"/>
      <c r="N4" s="48"/>
      <c r="O4" s="48"/>
      <c r="P4" s="48"/>
      <c r="Q4" s="48"/>
      <c r="R4" s="48"/>
      <c r="S4" s="48"/>
      <c r="T4" s="43"/>
      <c r="U4" s="42"/>
      <c r="V4" s="42"/>
      <c r="W4" s="42"/>
      <c r="X4" s="42"/>
      <c r="Y4" s="42"/>
      <c r="Z4" s="42"/>
      <c r="AA4" s="42"/>
      <c r="AB4" s="42"/>
      <c r="AC4" s="42"/>
      <c r="AD4" s="42"/>
      <c r="AE4" s="42"/>
      <c r="AF4" s="42"/>
      <c r="AG4" s="42"/>
      <c r="AH4" s="42"/>
      <c r="AI4" s="42"/>
      <c r="AJ4" s="42"/>
      <c r="AK4" s="42"/>
      <c r="AL4" s="42"/>
      <c r="AM4" s="42"/>
      <c r="AN4" s="42"/>
      <c r="AO4" s="42"/>
    </row>
    <row r="5" spans="1:41" x14ac:dyDescent="0.3">
      <c r="A5" s="43"/>
      <c r="B5" s="43"/>
      <c r="C5" s="43"/>
      <c r="D5" s="43"/>
      <c r="E5" s="43"/>
      <c r="F5" s="43"/>
      <c r="G5" s="43"/>
      <c r="H5" s="43"/>
      <c r="I5" s="43"/>
      <c r="J5" s="43"/>
      <c r="K5" s="43"/>
      <c r="L5" s="43"/>
      <c r="M5" s="43"/>
      <c r="N5" s="43"/>
      <c r="O5" s="43"/>
      <c r="P5" s="43"/>
      <c r="Q5" s="43"/>
      <c r="R5" s="43"/>
      <c r="S5" s="43"/>
      <c r="T5" s="43"/>
      <c r="U5" s="42"/>
      <c r="V5" s="42"/>
      <c r="W5" s="42"/>
      <c r="X5" s="42"/>
      <c r="Y5" s="42"/>
      <c r="Z5" s="42"/>
      <c r="AA5" s="42"/>
      <c r="AB5" s="42"/>
      <c r="AC5" s="42"/>
      <c r="AD5" s="42"/>
      <c r="AE5" s="42"/>
      <c r="AF5" s="42"/>
      <c r="AG5" s="42"/>
      <c r="AH5" s="42"/>
      <c r="AI5" s="42"/>
      <c r="AJ5" s="42"/>
      <c r="AK5" s="42"/>
      <c r="AL5" s="42"/>
      <c r="AM5" s="42"/>
      <c r="AN5" s="42"/>
      <c r="AO5" s="42"/>
    </row>
    <row r="6" spans="1:41" x14ac:dyDescent="0.3">
      <c r="A6" s="43"/>
      <c r="B6" s="43"/>
      <c r="C6" s="43"/>
      <c r="D6" s="43"/>
      <c r="E6" s="43"/>
      <c r="F6" s="43"/>
      <c r="G6" s="43"/>
      <c r="H6" s="43"/>
      <c r="I6" s="43"/>
      <c r="J6" s="43"/>
      <c r="K6" s="43"/>
      <c r="L6" s="43"/>
      <c r="M6" s="43"/>
      <c r="N6" s="43"/>
      <c r="O6" s="43"/>
      <c r="P6" s="43"/>
      <c r="Q6" s="43"/>
      <c r="R6" s="43"/>
      <c r="S6" s="43"/>
      <c r="T6" s="43"/>
      <c r="U6" s="42"/>
      <c r="V6" s="42"/>
      <c r="W6" s="42"/>
      <c r="X6" s="42"/>
      <c r="Y6" s="42"/>
      <c r="Z6" s="42"/>
      <c r="AA6" s="42"/>
      <c r="AB6" s="42"/>
      <c r="AC6" s="42"/>
      <c r="AD6" s="42"/>
      <c r="AE6" s="42"/>
      <c r="AF6" s="42"/>
      <c r="AG6" s="42"/>
      <c r="AH6" s="42"/>
      <c r="AI6" s="42"/>
      <c r="AJ6" s="42"/>
      <c r="AK6" s="42"/>
      <c r="AL6" s="42"/>
      <c r="AM6" s="42"/>
      <c r="AN6" s="42"/>
      <c r="AO6" s="42"/>
    </row>
    <row r="7" spans="1:41" ht="19.5" customHeight="1" x14ac:dyDescent="0.3">
      <c r="A7" s="43"/>
      <c r="B7" s="204" t="s">
        <v>518</v>
      </c>
      <c r="C7" s="204"/>
      <c r="D7" s="204"/>
      <c r="E7" s="204"/>
      <c r="F7" s="204"/>
      <c r="G7" s="204"/>
      <c r="H7" s="204"/>
      <c r="I7" s="204"/>
      <c r="J7" s="204"/>
      <c r="K7" s="204"/>
      <c r="L7" s="204"/>
      <c r="M7" s="204"/>
      <c r="N7" s="204"/>
      <c r="O7" s="204"/>
      <c r="P7" s="204"/>
      <c r="Q7" s="204"/>
      <c r="R7" s="204"/>
      <c r="S7" s="204"/>
      <c r="T7" s="43"/>
      <c r="U7" s="42"/>
      <c r="V7" s="42"/>
      <c r="W7" s="42"/>
      <c r="X7" s="42"/>
      <c r="Y7" s="42"/>
      <c r="Z7" s="42"/>
      <c r="AA7" s="42"/>
      <c r="AB7" s="42"/>
      <c r="AC7" s="42"/>
      <c r="AD7" s="42"/>
      <c r="AE7" s="42"/>
      <c r="AF7" s="42"/>
      <c r="AG7" s="42"/>
      <c r="AH7" s="42"/>
      <c r="AI7" s="42"/>
      <c r="AJ7" s="42"/>
      <c r="AK7" s="42"/>
      <c r="AL7" s="42"/>
      <c r="AM7" s="42"/>
      <c r="AN7" s="42"/>
      <c r="AO7" s="42"/>
    </row>
    <row r="8" spans="1:41" ht="19.5" customHeight="1" x14ac:dyDescent="0.3">
      <c r="A8" s="43"/>
      <c r="B8" s="204"/>
      <c r="C8" s="204"/>
      <c r="D8" s="204"/>
      <c r="E8" s="204"/>
      <c r="F8" s="204"/>
      <c r="G8" s="204"/>
      <c r="H8" s="204"/>
      <c r="I8" s="204"/>
      <c r="J8" s="204"/>
      <c r="K8" s="204"/>
      <c r="L8" s="204"/>
      <c r="M8" s="204"/>
      <c r="N8" s="204"/>
      <c r="O8" s="204"/>
      <c r="P8" s="204"/>
      <c r="Q8" s="204"/>
      <c r="R8" s="204"/>
      <c r="S8" s="204"/>
      <c r="T8" s="43"/>
      <c r="U8" s="42"/>
      <c r="V8" s="42"/>
      <c r="W8" s="42"/>
      <c r="X8" s="42"/>
      <c r="Y8" s="42"/>
      <c r="Z8" s="42"/>
      <c r="AA8" s="42"/>
      <c r="AB8" s="42"/>
      <c r="AC8" s="42"/>
      <c r="AD8" s="42"/>
      <c r="AE8" s="42"/>
      <c r="AF8" s="42"/>
      <c r="AG8" s="42"/>
      <c r="AH8" s="42"/>
      <c r="AI8" s="42"/>
      <c r="AJ8" s="42"/>
      <c r="AK8" s="42"/>
      <c r="AL8" s="42"/>
      <c r="AM8" s="42"/>
      <c r="AN8" s="42"/>
      <c r="AO8" s="42"/>
    </row>
    <row r="9" spans="1:41" ht="19.5" customHeight="1" x14ac:dyDescent="0.3">
      <c r="A9" s="43"/>
      <c r="B9" s="204"/>
      <c r="C9" s="204"/>
      <c r="D9" s="204"/>
      <c r="E9" s="204"/>
      <c r="F9" s="204"/>
      <c r="G9" s="204"/>
      <c r="H9" s="204"/>
      <c r="I9" s="204"/>
      <c r="J9" s="204"/>
      <c r="K9" s="204"/>
      <c r="L9" s="204"/>
      <c r="M9" s="204"/>
      <c r="N9" s="204"/>
      <c r="O9" s="204"/>
      <c r="P9" s="204"/>
      <c r="Q9" s="204"/>
      <c r="R9" s="204"/>
      <c r="S9" s="204"/>
      <c r="T9" s="43"/>
      <c r="U9" s="42"/>
      <c r="V9" s="42"/>
      <c r="W9" s="42"/>
      <c r="X9" s="42"/>
      <c r="Y9" s="42"/>
      <c r="Z9" s="42"/>
      <c r="AA9" s="42"/>
      <c r="AB9" s="42"/>
      <c r="AC9" s="42"/>
      <c r="AD9" s="42"/>
      <c r="AE9" s="42"/>
      <c r="AF9" s="42"/>
      <c r="AG9" s="42"/>
      <c r="AH9" s="42"/>
      <c r="AI9" s="42"/>
      <c r="AJ9" s="42"/>
      <c r="AK9" s="42"/>
      <c r="AL9" s="42"/>
      <c r="AM9" s="42"/>
      <c r="AN9" s="42"/>
      <c r="AO9" s="42"/>
    </row>
    <row r="10" spans="1:41" x14ac:dyDescent="0.3">
      <c r="A10" s="43"/>
      <c r="B10" s="43"/>
      <c r="C10" s="43"/>
      <c r="D10" s="43"/>
      <c r="E10" s="43"/>
      <c r="F10" s="43"/>
      <c r="G10" s="43"/>
      <c r="H10" s="43"/>
      <c r="I10" s="43"/>
      <c r="J10" s="43"/>
      <c r="K10" s="43"/>
      <c r="L10" s="43"/>
      <c r="M10" s="43"/>
      <c r="N10" s="43"/>
      <c r="O10" s="43"/>
      <c r="P10" s="43"/>
      <c r="Q10" s="43"/>
      <c r="R10" s="43"/>
      <c r="S10" s="43"/>
      <c r="T10" s="43"/>
      <c r="U10" s="42"/>
      <c r="V10" s="42"/>
      <c r="W10" s="42"/>
      <c r="X10" s="42"/>
      <c r="Y10" s="42"/>
      <c r="Z10" s="42"/>
      <c r="AA10" s="42"/>
      <c r="AB10" s="42"/>
      <c r="AC10" s="42"/>
      <c r="AD10" s="42"/>
      <c r="AE10" s="42"/>
      <c r="AF10" s="42"/>
      <c r="AG10" s="42"/>
      <c r="AH10" s="42"/>
      <c r="AI10" s="42"/>
      <c r="AJ10" s="42"/>
      <c r="AK10" s="42"/>
      <c r="AL10" s="42"/>
      <c r="AM10" s="42"/>
      <c r="AN10" s="42"/>
      <c r="AO10" s="42"/>
    </row>
    <row r="11" spans="1:41" ht="18" customHeight="1" x14ac:dyDescent="0.3">
      <c r="A11" s="43"/>
      <c r="B11" s="205" t="s">
        <v>517</v>
      </c>
      <c r="C11" s="205"/>
      <c r="D11" s="205"/>
      <c r="E11" s="205"/>
      <c r="F11" s="205"/>
      <c r="G11" s="205"/>
      <c r="H11" s="205"/>
      <c r="I11" s="205"/>
      <c r="J11" s="205"/>
      <c r="K11" s="205"/>
      <c r="L11" s="205"/>
      <c r="M11" s="205"/>
      <c r="N11" s="205"/>
      <c r="O11" s="205"/>
      <c r="P11" s="205"/>
      <c r="Q11" s="205"/>
      <c r="R11" s="205"/>
      <c r="S11" s="205"/>
      <c r="T11" s="43"/>
      <c r="U11" s="42"/>
      <c r="V11" s="42"/>
      <c r="W11" s="42"/>
      <c r="X11" s="42"/>
      <c r="Y11" s="42"/>
      <c r="Z11" s="42"/>
      <c r="AA11" s="42"/>
      <c r="AB11" s="42"/>
      <c r="AC11" s="42"/>
      <c r="AD11" s="42"/>
      <c r="AE11" s="42"/>
      <c r="AF11" s="42"/>
      <c r="AG11" s="42"/>
      <c r="AH11" s="42"/>
      <c r="AI11" s="42"/>
      <c r="AJ11" s="42"/>
      <c r="AK11" s="42"/>
      <c r="AL11" s="42"/>
      <c r="AM11" s="42"/>
      <c r="AN11" s="42"/>
      <c r="AO11" s="42"/>
    </row>
    <row r="12" spans="1:41" ht="18" customHeight="1" x14ac:dyDescent="0.3">
      <c r="A12" s="43"/>
      <c r="B12" s="205"/>
      <c r="C12" s="205"/>
      <c r="D12" s="205"/>
      <c r="E12" s="205"/>
      <c r="F12" s="205"/>
      <c r="G12" s="205"/>
      <c r="H12" s="205"/>
      <c r="I12" s="205"/>
      <c r="J12" s="205"/>
      <c r="K12" s="205"/>
      <c r="L12" s="205"/>
      <c r="M12" s="205"/>
      <c r="N12" s="205"/>
      <c r="O12" s="205"/>
      <c r="P12" s="205"/>
      <c r="Q12" s="205"/>
      <c r="R12" s="205"/>
      <c r="S12" s="205"/>
      <c r="T12" s="43"/>
      <c r="U12" s="42"/>
      <c r="V12" s="42"/>
      <c r="W12" s="42"/>
      <c r="X12" s="42"/>
      <c r="Y12" s="42"/>
      <c r="Z12" s="42"/>
      <c r="AA12" s="42"/>
      <c r="AB12" s="42"/>
      <c r="AC12" s="42"/>
      <c r="AD12" s="42"/>
      <c r="AE12" s="42"/>
      <c r="AF12" s="42"/>
      <c r="AG12" s="42"/>
      <c r="AH12" s="42"/>
      <c r="AI12" s="42"/>
      <c r="AJ12" s="42"/>
      <c r="AK12" s="42"/>
      <c r="AL12" s="42"/>
      <c r="AM12" s="42"/>
      <c r="AN12" s="42"/>
      <c r="AO12" s="42"/>
    </row>
    <row r="13" spans="1:41" ht="17.399999999999999" x14ac:dyDescent="0.3">
      <c r="A13" s="43"/>
      <c r="B13" s="46"/>
      <c r="C13" s="43"/>
      <c r="D13" s="43"/>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row>
    <row r="14" spans="1:41" ht="17.399999999999999" x14ac:dyDescent="0.3">
      <c r="A14" s="43"/>
      <c r="B14" s="46" t="s">
        <v>516</v>
      </c>
      <c r="C14" s="43"/>
      <c r="D14" s="43"/>
      <c r="E14" s="43"/>
      <c r="F14" s="43"/>
      <c r="G14" s="43"/>
      <c r="H14" s="43"/>
      <c r="I14" s="43"/>
      <c r="J14" s="43"/>
      <c r="K14" s="43"/>
      <c r="L14" s="43"/>
      <c r="M14" s="43"/>
      <c r="N14" s="43"/>
      <c r="O14" s="43"/>
      <c r="P14" s="43"/>
      <c r="Q14" s="43"/>
      <c r="R14" s="43"/>
      <c r="S14" s="43"/>
      <c r="T14" s="43"/>
      <c r="U14" s="42"/>
      <c r="V14" s="42"/>
      <c r="W14" s="42"/>
      <c r="X14" s="42"/>
      <c r="Y14" s="42"/>
      <c r="Z14" s="42"/>
      <c r="AA14" s="42"/>
      <c r="AB14" s="42"/>
      <c r="AC14" s="42"/>
      <c r="AD14" s="42"/>
      <c r="AE14" s="42"/>
      <c r="AF14" s="42"/>
      <c r="AG14" s="42"/>
      <c r="AH14" s="42"/>
      <c r="AI14" s="42"/>
      <c r="AJ14" s="42"/>
      <c r="AK14" s="42"/>
      <c r="AL14" s="42"/>
      <c r="AM14" s="42"/>
      <c r="AN14" s="42"/>
      <c r="AO14" s="42"/>
    </row>
    <row r="15" spans="1:41" ht="17.399999999999999" x14ac:dyDescent="0.3">
      <c r="A15" s="43"/>
      <c r="B15" s="46" t="s">
        <v>515</v>
      </c>
      <c r="C15" s="43"/>
      <c r="D15" s="43"/>
      <c r="E15" s="43"/>
      <c r="F15" s="43"/>
      <c r="G15" s="43"/>
      <c r="H15" s="43"/>
      <c r="I15" s="43"/>
      <c r="J15" s="43"/>
      <c r="K15" s="43"/>
      <c r="L15" s="43"/>
      <c r="M15" s="43"/>
      <c r="N15" s="43"/>
      <c r="O15" s="43"/>
      <c r="P15" s="43"/>
      <c r="Q15" s="43"/>
      <c r="R15" s="43"/>
      <c r="S15" s="43"/>
      <c r="T15" s="43"/>
      <c r="U15" s="42"/>
      <c r="V15" s="42"/>
      <c r="W15" s="42"/>
      <c r="X15" s="42"/>
      <c r="Y15" s="42"/>
      <c r="Z15" s="42"/>
      <c r="AA15" s="42"/>
      <c r="AB15" s="42"/>
      <c r="AC15" s="42"/>
      <c r="AD15" s="42"/>
      <c r="AE15" s="42"/>
      <c r="AF15" s="42"/>
      <c r="AG15" s="42"/>
      <c r="AH15" s="42"/>
      <c r="AI15" s="42"/>
      <c r="AJ15" s="42"/>
      <c r="AK15" s="42"/>
      <c r="AL15" s="42"/>
      <c r="AM15" s="42"/>
      <c r="AN15" s="42"/>
      <c r="AO15" s="42"/>
    </row>
    <row r="16" spans="1:41" ht="17.399999999999999" x14ac:dyDescent="0.3">
      <c r="A16" s="43"/>
      <c r="B16" s="46" t="s">
        <v>514</v>
      </c>
      <c r="C16" s="43"/>
      <c r="D16" s="43"/>
      <c r="E16" s="43"/>
      <c r="F16" s="43"/>
      <c r="G16" s="43"/>
      <c r="H16" s="43"/>
      <c r="I16" s="43"/>
      <c r="J16" s="43"/>
      <c r="K16" s="43"/>
      <c r="L16" s="43"/>
      <c r="M16" s="43"/>
      <c r="N16" s="43"/>
      <c r="O16" s="43"/>
      <c r="P16" s="43"/>
      <c r="Q16" s="43"/>
      <c r="R16" s="43"/>
      <c r="S16" s="43"/>
      <c r="T16" s="43"/>
      <c r="U16" s="42"/>
      <c r="V16" s="42"/>
      <c r="W16" s="42"/>
      <c r="X16" s="42"/>
      <c r="Y16" s="42"/>
      <c r="Z16" s="42"/>
      <c r="AA16" s="42"/>
      <c r="AB16" s="42"/>
      <c r="AC16" s="42"/>
      <c r="AD16" s="42"/>
      <c r="AE16" s="42"/>
      <c r="AF16" s="42"/>
      <c r="AG16" s="42"/>
      <c r="AH16" s="42"/>
      <c r="AI16" s="42"/>
      <c r="AJ16" s="42"/>
      <c r="AK16" s="42"/>
      <c r="AL16" s="42"/>
      <c r="AM16" s="42"/>
      <c r="AN16" s="42"/>
      <c r="AO16" s="42"/>
    </row>
    <row r="17" spans="1:41" ht="17.399999999999999" x14ac:dyDescent="0.3">
      <c r="A17" s="43"/>
      <c r="B17" s="46"/>
      <c r="C17" s="43"/>
      <c r="D17" s="43"/>
      <c r="E17" s="43"/>
      <c r="F17" s="43"/>
      <c r="G17" s="43"/>
      <c r="H17" s="43"/>
      <c r="I17" s="43"/>
      <c r="J17" s="43"/>
      <c r="K17" s="43"/>
      <c r="L17" s="43"/>
      <c r="M17" s="43"/>
      <c r="N17" s="43"/>
      <c r="O17" s="43"/>
      <c r="P17" s="43"/>
      <c r="Q17" s="43"/>
      <c r="R17" s="43"/>
      <c r="S17" s="43"/>
      <c r="T17" s="43"/>
      <c r="U17" s="42"/>
      <c r="V17" s="42"/>
      <c r="W17" s="42"/>
      <c r="X17" s="42"/>
      <c r="Y17" s="42"/>
      <c r="Z17" s="42"/>
      <c r="AA17" s="42"/>
      <c r="AB17" s="42"/>
      <c r="AC17" s="42"/>
      <c r="AD17" s="42"/>
      <c r="AE17" s="42"/>
      <c r="AF17" s="42"/>
      <c r="AG17" s="42"/>
      <c r="AH17" s="42"/>
      <c r="AI17" s="42"/>
      <c r="AJ17" s="42"/>
      <c r="AK17" s="42"/>
      <c r="AL17" s="42"/>
      <c r="AM17" s="42"/>
      <c r="AN17" s="42"/>
      <c r="AO17" s="42"/>
    </row>
    <row r="18" spans="1:41" ht="17.399999999999999" x14ac:dyDescent="0.3">
      <c r="A18" s="43"/>
      <c r="B18" s="46" t="s">
        <v>513</v>
      </c>
      <c r="C18" s="43"/>
      <c r="D18" s="43"/>
      <c r="E18" s="43"/>
      <c r="F18" s="43"/>
      <c r="G18" s="43"/>
      <c r="H18" s="43"/>
      <c r="I18" s="43"/>
      <c r="J18" s="43"/>
      <c r="K18" s="43"/>
      <c r="L18" s="43"/>
      <c r="M18" s="43"/>
      <c r="N18" s="43"/>
      <c r="O18" s="43"/>
      <c r="P18" s="43"/>
      <c r="Q18" s="43"/>
      <c r="R18" s="43"/>
      <c r="S18" s="43"/>
      <c r="T18" s="43"/>
      <c r="U18" s="42"/>
      <c r="V18" s="42"/>
      <c r="W18" s="42"/>
      <c r="X18" s="42"/>
      <c r="Y18" s="42"/>
      <c r="Z18" s="42"/>
      <c r="AA18" s="42"/>
      <c r="AB18" s="42"/>
      <c r="AC18" s="42"/>
      <c r="AD18" s="42"/>
      <c r="AE18" s="42"/>
      <c r="AF18" s="42"/>
      <c r="AG18" s="42"/>
      <c r="AH18" s="42"/>
      <c r="AI18" s="42"/>
      <c r="AJ18" s="42"/>
      <c r="AK18" s="42"/>
      <c r="AL18" s="42"/>
      <c r="AM18" s="42"/>
      <c r="AN18" s="42"/>
      <c r="AO18" s="42"/>
    </row>
    <row r="19" spans="1:41" ht="17.399999999999999" x14ac:dyDescent="0.3">
      <c r="A19" s="43"/>
      <c r="B19" s="46"/>
      <c r="C19" s="43"/>
      <c r="D19" s="43"/>
      <c r="E19" s="43"/>
      <c r="F19" s="43"/>
      <c r="G19" s="43"/>
      <c r="H19" s="43"/>
      <c r="I19" s="43"/>
      <c r="J19" s="43"/>
      <c r="K19" s="43"/>
      <c r="L19" s="43"/>
      <c r="M19" s="43"/>
      <c r="N19" s="43"/>
      <c r="O19" s="43"/>
      <c r="P19" s="43"/>
      <c r="Q19" s="43"/>
      <c r="R19" s="43"/>
      <c r="S19" s="43"/>
      <c r="T19" s="43"/>
      <c r="U19" s="42"/>
      <c r="V19" s="42"/>
      <c r="W19" s="42"/>
      <c r="X19" s="42"/>
      <c r="Y19" s="42"/>
      <c r="Z19" s="42"/>
      <c r="AA19" s="42"/>
      <c r="AB19" s="42"/>
      <c r="AC19" s="42"/>
      <c r="AD19" s="42"/>
      <c r="AE19" s="42"/>
      <c r="AF19" s="42"/>
      <c r="AG19" s="42"/>
      <c r="AH19" s="42"/>
      <c r="AI19" s="42"/>
      <c r="AJ19" s="42"/>
      <c r="AK19" s="42"/>
      <c r="AL19" s="42"/>
      <c r="AM19" s="42"/>
      <c r="AN19" s="42"/>
      <c r="AO19" s="42"/>
    </row>
    <row r="20" spans="1:41" ht="17.399999999999999" x14ac:dyDescent="0.3">
      <c r="A20" s="43"/>
      <c r="B20" s="201" t="s">
        <v>512</v>
      </c>
      <c r="C20" s="201"/>
      <c r="D20" s="201"/>
      <c r="E20" s="201"/>
      <c r="F20" s="201"/>
      <c r="G20" s="201"/>
      <c r="H20" s="201"/>
      <c r="I20" s="201"/>
      <c r="J20" s="201"/>
      <c r="K20" s="201"/>
      <c r="L20" s="201"/>
      <c r="M20" s="201"/>
      <c r="N20" s="201"/>
      <c r="O20" s="201"/>
      <c r="P20" s="201"/>
      <c r="Q20" s="201"/>
      <c r="R20" s="201"/>
      <c r="S20" s="47"/>
      <c r="T20" s="43"/>
      <c r="U20" s="42"/>
      <c r="V20" s="42"/>
      <c r="W20" s="42"/>
      <c r="X20" s="42"/>
      <c r="Y20" s="42"/>
      <c r="Z20" s="42"/>
      <c r="AA20" s="42"/>
      <c r="AB20" s="42"/>
      <c r="AC20" s="42"/>
      <c r="AD20" s="42"/>
      <c r="AE20" s="42"/>
      <c r="AF20" s="42"/>
      <c r="AG20" s="42"/>
      <c r="AH20" s="42"/>
      <c r="AI20" s="42"/>
      <c r="AJ20" s="42"/>
      <c r="AK20" s="42"/>
      <c r="AL20" s="42"/>
      <c r="AM20" s="42"/>
      <c r="AN20" s="42"/>
      <c r="AO20" s="42"/>
    </row>
    <row r="21" spans="1:41" ht="18" customHeight="1" x14ac:dyDescent="0.3">
      <c r="A21" s="43"/>
      <c r="B21" s="43"/>
      <c r="C21" s="43"/>
      <c r="D21" s="43"/>
      <c r="E21" s="43"/>
      <c r="F21" s="43"/>
      <c r="G21" s="43"/>
      <c r="H21" s="43"/>
      <c r="I21" s="43"/>
      <c r="J21" s="43"/>
      <c r="K21" s="43"/>
      <c r="L21" s="43"/>
      <c r="M21" s="43"/>
      <c r="N21" s="43"/>
      <c r="O21" s="43"/>
      <c r="P21" s="43"/>
      <c r="Q21" s="43"/>
      <c r="R21" s="43"/>
      <c r="S21" s="43"/>
      <c r="T21" s="43"/>
      <c r="U21" s="42"/>
      <c r="V21" s="42"/>
      <c r="W21" s="42"/>
      <c r="X21" s="42"/>
      <c r="Y21" s="42"/>
      <c r="Z21" s="42"/>
      <c r="AA21" s="42"/>
      <c r="AB21" s="42"/>
      <c r="AC21" s="42"/>
      <c r="AD21" s="42"/>
      <c r="AE21" s="42"/>
      <c r="AF21" s="42"/>
      <c r="AG21" s="42"/>
      <c r="AH21" s="42"/>
      <c r="AI21" s="42"/>
      <c r="AJ21" s="42"/>
      <c r="AK21" s="42"/>
      <c r="AL21" s="42"/>
      <c r="AM21" s="42"/>
      <c r="AN21" s="42"/>
      <c r="AO21" s="42"/>
    </row>
    <row r="22" spans="1:41" ht="17.399999999999999" x14ac:dyDescent="0.3">
      <c r="A22" s="43"/>
      <c r="B22" s="46" t="s">
        <v>511</v>
      </c>
      <c r="C22" s="46"/>
      <c r="D22" s="43"/>
      <c r="E22" s="43"/>
      <c r="F22" s="43"/>
      <c r="G22" s="43"/>
      <c r="H22" s="43"/>
      <c r="I22" s="43"/>
      <c r="J22" s="43"/>
      <c r="K22" s="43"/>
      <c r="L22" s="43"/>
      <c r="M22" s="43"/>
      <c r="N22" s="43"/>
      <c r="O22" s="43"/>
      <c r="P22" s="43"/>
      <c r="Q22" s="43"/>
      <c r="R22" s="43"/>
      <c r="S22" s="43"/>
      <c r="T22" s="43"/>
      <c r="U22" s="42"/>
      <c r="V22" s="42"/>
      <c r="W22" s="42"/>
      <c r="X22" s="42"/>
      <c r="Y22" s="42"/>
      <c r="Z22" s="42"/>
      <c r="AA22" s="42"/>
      <c r="AB22" s="42"/>
      <c r="AC22" s="42"/>
      <c r="AD22" s="42"/>
      <c r="AE22" s="42"/>
      <c r="AF22" s="42"/>
      <c r="AG22" s="42"/>
      <c r="AH22" s="42"/>
      <c r="AI22" s="42"/>
      <c r="AJ22" s="42"/>
      <c r="AK22" s="42"/>
      <c r="AL22" s="42"/>
      <c r="AM22" s="42"/>
      <c r="AN22" s="42"/>
      <c r="AO22" s="42"/>
    </row>
    <row r="23" spans="1:41" ht="18" customHeight="1" x14ac:dyDescent="0.3">
      <c r="A23" s="43"/>
      <c r="B23" s="46"/>
      <c r="C23" s="46"/>
      <c r="D23" s="43"/>
      <c r="E23" s="43"/>
      <c r="F23" s="43"/>
      <c r="G23" s="43"/>
      <c r="H23" s="43"/>
      <c r="I23" s="43"/>
      <c r="J23" s="43"/>
      <c r="K23" s="43"/>
      <c r="L23" s="43"/>
      <c r="M23" s="43"/>
      <c r="N23" s="43"/>
      <c r="O23" s="43"/>
      <c r="P23" s="43"/>
      <c r="Q23" s="43"/>
      <c r="R23" s="43"/>
      <c r="S23" s="43"/>
      <c r="T23" s="43"/>
      <c r="U23" s="42"/>
      <c r="V23" s="42"/>
      <c r="W23" s="42"/>
      <c r="X23" s="42"/>
      <c r="Y23" s="42"/>
      <c r="Z23" s="42"/>
      <c r="AA23" s="42"/>
      <c r="AB23" s="42"/>
      <c r="AC23" s="42"/>
      <c r="AD23" s="42"/>
      <c r="AE23" s="42"/>
      <c r="AF23" s="42"/>
      <c r="AG23" s="42"/>
      <c r="AH23" s="42"/>
      <c r="AI23" s="42"/>
      <c r="AJ23" s="42"/>
      <c r="AK23" s="42"/>
      <c r="AL23" s="42"/>
      <c r="AM23" s="42"/>
      <c r="AN23" s="42"/>
      <c r="AO23" s="42"/>
    </row>
    <row r="24" spans="1:41" ht="17.399999999999999" x14ac:dyDescent="0.3">
      <c r="A24" s="43"/>
      <c r="B24" s="46" t="s">
        <v>510</v>
      </c>
      <c r="C24" s="46"/>
      <c r="D24" s="43"/>
      <c r="E24" s="43"/>
      <c r="F24" s="43"/>
      <c r="G24" s="43"/>
      <c r="H24" s="43"/>
      <c r="I24" s="43"/>
      <c r="J24" s="43"/>
      <c r="K24" s="43"/>
      <c r="L24" s="43"/>
      <c r="M24" s="43"/>
      <c r="N24" s="43"/>
      <c r="O24" s="43"/>
      <c r="P24" s="43"/>
      <c r="Q24" s="43"/>
      <c r="R24" s="43"/>
      <c r="S24" s="43"/>
      <c r="T24" s="43"/>
      <c r="U24" s="42"/>
      <c r="V24" s="42"/>
      <c r="W24" s="42"/>
      <c r="X24" s="42"/>
      <c r="Y24" s="42"/>
      <c r="Z24" s="42"/>
      <c r="AA24" s="42"/>
      <c r="AB24" s="42"/>
      <c r="AC24" s="42"/>
      <c r="AD24" s="42"/>
      <c r="AE24" s="42"/>
      <c r="AF24" s="42"/>
      <c r="AG24" s="42"/>
      <c r="AH24" s="42"/>
      <c r="AI24" s="42"/>
      <c r="AJ24" s="42"/>
      <c r="AK24" s="42"/>
      <c r="AL24" s="42"/>
      <c r="AM24" s="42"/>
      <c r="AN24" s="42"/>
      <c r="AO24" s="42"/>
    </row>
    <row r="25" spans="1:41" ht="17.399999999999999" x14ac:dyDescent="0.3">
      <c r="A25" s="43"/>
      <c r="B25" s="46" t="s">
        <v>509</v>
      </c>
      <c r="C25" s="46"/>
      <c r="D25" s="43"/>
      <c r="E25" s="43"/>
      <c r="F25" s="43"/>
      <c r="G25" s="43"/>
      <c r="H25" s="43"/>
      <c r="I25" s="43"/>
      <c r="J25" s="43"/>
      <c r="K25" s="43"/>
      <c r="L25" s="43"/>
      <c r="M25" s="43"/>
      <c r="N25" s="43"/>
      <c r="O25" s="43"/>
      <c r="P25" s="43"/>
      <c r="Q25" s="43"/>
      <c r="R25" s="43"/>
      <c r="S25" s="43"/>
      <c r="T25" s="43"/>
      <c r="U25" s="42"/>
      <c r="V25" s="42"/>
      <c r="W25" s="42"/>
      <c r="X25" s="42"/>
      <c r="Y25" s="42"/>
      <c r="Z25" s="42"/>
      <c r="AA25" s="42"/>
      <c r="AB25" s="42"/>
      <c r="AC25" s="42"/>
      <c r="AD25" s="42"/>
      <c r="AE25" s="42"/>
      <c r="AF25" s="42"/>
      <c r="AG25" s="42"/>
      <c r="AH25" s="42"/>
      <c r="AI25" s="42"/>
      <c r="AJ25" s="42"/>
      <c r="AK25" s="42"/>
      <c r="AL25" s="42"/>
      <c r="AM25" s="42"/>
      <c r="AN25" s="42"/>
      <c r="AO25" s="42"/>
    </row>
    <row r="26" spans="1:41" ht="17.399999999999999" x14ac:dyDescent="0.3">
      <c r="A26" s="43"/>
      <c r="B26" s="46"/>
      <c r="C26" s="46"/>
      <c r="D26" s="43"/>
      <c r="E26" s="43"/>
      <c r="F26" s="43"/>
      <c r="G26" s="43"/>
      <c r="H26" s="43"/>
      <c r="I26" s="43"/>
      <c r="J26" s="43"/>
      <c r="K26" s="43"/>
      <c r="L26" s="43"/>
      <c r="M26" s="43"/>
      <c r="N26" s="43"/>
      <c r="O26" s="43"/>
      <c r="P26" s="43"/>
      <c r="Q26" s="43"/>
      <c r="R26" s="43"/>
      <c r="S26" s="43"/>
      <c r="T26" s="43"/>
      <c r="U26" s="42"/>
      <c r="V26" s="42"/>
      <c r="W26" s="42"/>
      <c r="X26" s="42"/>
      <c r="Y26" s="42"/>
      <c r="Z26" s="42"/>
      <c r="AA26" s="42"/>
      <c r="AB26" s="42"/>
      <c r="AC26" s="42"/>
      <c r="AD26" s="42"/>
      <c r="AE26" s="42"/>
      <c r="AF26" s="42"/>
      <c r="AG26" s="42"/>
      <c r="AH26" s="42"/>
      <c r="AI26" s="42"/>
      <c r="AJ26" s="42"/>
      <c r="AK26" s="42"/>
      <c r="AL26" s="42"/>
      <c r="AM26" s="42"/>
      <c r="AN26" s="42"/>
      <c r="AO26" s="42"/>
    </row>
    <row r="27" spans="1:41" x14ac:dyDescent="0.3">
      <c r="A27" s="43"/>
      <c r="B27" s="43"/>
      <c r="C27" s="43"/>
      <c r="D27" s="43"/>
      <c r="E27" s="43"/>
      <c r="F27" s="43"/>
      <c r="G27" s="43"/>
      <c r="H27" s="43"/>
      <c r="I27" s="43"/>
      <c r="J27" s="43"/>
      <c r="K27" s="43"/>
      <c r="L27" s="43"/>
      <c r="M27" s="43"/>
      <c r="N27" s="43"/>
      <c r="O27" s="43"/>
      <c r="P27" s="43"/>
      <c r="Q27" s="43"/>
      <c r="R27" s="43"/>
      <c r="S27" s="43"/>
      <c r="T27" s="43"/>
      <c r="U27" s="42"/>
      <c r="V27" s="42"/>
      <c r="W27" s="42"/>
      <c r="X27" s="42"/>
      <c r="Y27" s="42"/>
      <c r="Z27" s="42"/>
      <c r="AA27" s="42"/>
      <c r="AB27" s="42"/>
      <c r="AC27" s="42"/>
      <c r="AD27" s="42"/>
      <c r="AE27" s="42"/>
      <c r="AF27" s="42"/>
      <c r="AG27" s="42"/>
      <c r="AH27" s="42"/>
      <c r="AI27" s="42"/>
      <c r="AJ27" s="42"/>
      <c r="AK27" s="42"/>
      <c r="AL27" s="42"/>
      <c r="AM27" s="42"/>
      <c r="AN27" s="42"/>
      <c r="AO27" s="42"/>
    </row>
    <row r="28" spans="1:41" ht="17.399999999999999" x14ac:dyDescent="0.3">
      <c r="A28" s="43"/>
      <c r="B28" s="202" t="s">
        <v>508</v>
      </c>
      <c r="C28" s="202"/>
      <c r="D28" s="202"/>
      <c r="E28" s="202"/>
      <c r="F28" s="202"/>
      <c r="G28" s="202"/>
      <c r="H28" s="202"/>
      <c r="I28" s="202"/>
      <c r="J28" s="202"/>
      <c r="K28" s="202"/>
      <c r="L28" s="202"/>
      <c r="M28" s="202"/>
      <c r="N28" s="202"/>
      <c r="O28" s="202"/>
      <c r="P28" s="202"/>
      <c r="Q28" s="202"/>
      <c r="R28" s="202"/>
      <c r="S28" s="45"/>
      <c r="T28" s="43"/>
      <c r="U28" s="42"/>
      <c r="V28" s="42"/>
      <c r="W28" s="42"/>
      <c r="X28" s="42"/>
      <c r="Y28" s="42"/>
      <c r="Z28" s="42"/>
      <c r="AA28" s="42"/>
      <c r="AB28" s="42"/>
      <c r="AC28" s="42"/>
      <c r="AD28" s="42"/>
      <c r="AE28" s="42"/>
      <c r="AF28" s="42"/>
      <c r="AG28" s="42"/>
      <c r="AH28" s="42"/>
      <c r="AI28" s="42"/>
      <c r="AJ28" s="42"/>
      <c r="AK28" s="42"/>
      <c r="AL28" s="42"/>
      <c r="AM28" s="42"/>
      <c r="AN28" s="42"/>
      <c r="AO28" s="42"/>
    </row>
    <row r="29" spans="1:41" x14ac:dyDescent="0.3">
      <c r="A29" s="43"/>
      <c r="B29" s="44"/>
      <c r="C29" s="43"/>
      <c r="D29" s="43"/>
      <c r="E29" s="43"/>
      <c r="F29" s="43"/>
      <c r="G29" s="43"/>
      <c r="H29" s="43"/>
      <c r="I29" s="43"/>
      <c r="J29" s="43"/>
      <c r="K29" s="43"/>
      <c r="L29" s="43"/>
      <c r="M29" s="43"/>
      <c r="N29" s="43"/>
      <c r="O29" s="43"/>
      <c r="P29" s="43"/>
      <c r="Q29" s="43"/>
      <c r="R29" s="43"/>
      <c r="S29" s="43"/>
      <c r="T29" s="43"/>
      <c r="U29" s="42"/>
      <c r="V29" s="42"/>
      <c r="W29" s="42"/>
      <c r="X29" s="42"/>
      <c r="Y29" s="42"/>
      <c r="Z29" s="42"/>
      <c r="AA29" s="42"/>
      <c r="AB29" s="42"/>
      <c r="AC29" s="42"/>
      <c r="AD29" s="42"/>
      <c r="AE29" s="42"/>
      <c r="AF29" s="42"/>
      <c r="AG29" s="42"/>
      <c r="AH29" s="42"/>
      <c r="AI29" s="42"/>
      <c r="AJ29" s="42"/>
      <c r="AK29" s="42"/>
      <c r="AL29" s="42"/>
      <c r="AM29" s="42"/>
      <c r="AN29" s="42"/>
      <c r="AO29" s="42"/>
    </row>
    <row r="30" spans="1:41" x14ac:dyDescent="0.3">
      <c r="A30" s="43"/>
      <c r="B30" s="43"/>
      <c r="C30" s="43"/>
      <c r="D30" s="43"/>
      <c r="E30" s="43"/>
      <c r="F30" s="43"/>
      <c r="G30" s="43"/>
      <c r="H30" s="43"/>
      <c r="I30" s="43"/>
      <c r="J30" s="43"/>
      <c r="K30" s="43"/>
      <c r="L30" s="43"/>
      <c r="M30" s="43"/>
      <c r="N30" s="43"/>
      <c r="O30" s="43"/>
      <c r="P30" s="43"/>
      <c r="Q30" s="43"/>
      <c r="R30" s="43"/>
      <c r="S30" s="43"/>
      <c r="T30" s="43"/>
      <c r="U30" s="42"/>
      <c r="V30" s="42"/>
      <c r="W30" s="42"/>
      <c r="X30" s="42"/>
      <c r="Y30" s="42"/>
      <c r="Z30" s="42"/>
      <c r="AA30" s="42"/>
      <c r="AB30" s="42"/>
      <c r="AC30" s="42"/>
      <c r="AD30" s="42"/>
      <c r="AE30" s="42"/>
      <c r="AF30" s="42"/>
      <c r="AG30" s="42"/>
      <c r="AH30" s="42"/>
      <c r="AI30" s="42"/>
      <c r="AJ30" s="42"/>
      <c r="AK30" s="42"/>
      <c r="AL30" s="42"/>
      <c r="AM30" s="42"/>
      <c r="AN30" s="42"/>
      <c r="AO30" s="42"/>
    </row>
    <row r="31" spans="1:41" x14ac:dyDescent="0.3">
      <c r="A31" s="43"/>
      <c r="B31" s="43"/>
      <c r="C31" s="43"/>
      <c r="D31" s="43"/>
      <c r="E31" s="43"/>
      <c r="F31" s="43"/>
      <c r="G31" s="43"/>
      <c r="H31" s="43"/>
      <c r="I31" s="43"/>
      <c r="J31" s="43"/>
      <c r="K31" s="43"/>
      <c r="L31" s="43"/>
      <c r="M31" s="43"/>
      <c r="N31" s="43"/>
      <c r="O31" s="43"/>
      <c r="P31" s="43"/>
      <c r="Q31" s="43"/>
      <c r="R31" s="43"/>
      <c r="S31" s="43"/>
      <c r="T31" s="43"/>
      <c r="U31" s="42"/>
      <c r="V31" s="42"/>
      <c r="W31" s="42"/>
      <c r="X31" s="42"/>
      <c r="Y31" s="42"/>
      <c r="Z31" s="42"/>
      <c r="AA31" s="42"/>
      <c r="AB31" s="42"/>
      <c r="AC31" s="42"/>
      <c r="AD31" s="42"/>
      <c r="AE31" s="42"/>
      <c r="AF31" s="42"/>
      <c r="AG31" s="42"/>
      <c r="AH31" s="42"/>
      <c r="AI31" s="42"/>
      <c r="AJ31" s="42"/>
      <c r="AK31" s="42"/>
      <c r="AL31" s="42"/>
      <c r="AM31" s="42"/>
      <c r="AN31" s="42"/>
      <c r="AO31" s="42"/>
    </row>
    <row r="32" spans="1:41" x14ac:dyDescent="0.3">
      <c r="A32" s="43"/>
      <c r="B32" s="43"/>
      <c r="C32" s="43"/>
      <c r="D32" s="43"/>
      <c r="E32" s="43"/>
      <c r="F32" s="43"/>
      <c r="G32" s="43"/>
      <c r="H32" s="43"/>
      <c r="I32" s="43"/>
      <c r="J32" s="43"/>
      <c r="K32" s="43"/>
      <c r="L32" s="43"/>
      <c r="M32" s="43"/>
      <c r="N32" s="43"/>
      <c r="O32" s="43"/>
      <c r="P32" s="43"/>
      <c r="Q32" s="43"/>
      <c r="R32" s="43"/>
      <c r="S32" s="43"/>
      <c r="T32" s="43"/>
      <c r="U32" s="42"/>
      <c r="V32" s="42"/>
      <c r="W32" s="42"/>
      <c r="X32" s="42"/>
      <c r="Y32" s="42"/>
      <c r="Z32" s="42"/>
      <c r="AA32" s="42"/>
      <c r="AB32" s="42"/>
      <c r="AC32" s="42"/>
      <c r="AD32" s="42"/>
      <c r="AE32" s="42"/>
      <c r="AF32" s="42"/>
      <c r="AG32" s="42"/>
      <c r="AH32" s="42"/>
      <c r="AI32" s="42"/>
      <c r="AJ32" s="42"/>
      <c r="AK32" s="42"/>
      <c r="AL32" s="42"/>
      <c r="AM32" s="42"/>
      <c r="AN32" s="42"/>
      <c r="AO32" s="42"/>
    </row>
    <row r="33" spans="1:41" x14ac:dyDescent="0.3">
      <c r="A33" s="43"/>
      <c r="B33" s="43"/>
      <c r="C33" s="43"/>
      <c r="D33" s="43"/>
      <c r="E33" s="43"/>
      <c r="F33" s="43"/>
      <c r="G33" s="43"/>
      <c r="H33" s="43"/>
      <c r="I33" s="43"/>
      <c r="J33" s="43"/>
      <c r="K33" s="43"/>
      <c r="L33" s="43"/>
      <c r="M33" s="43"/>
      <c r="N33" s="43"/>
      <c r="O33" s="43"/>
      <c r="P33" s="43"/>
      <c r="Q33" s="43"/>
      <c r="R33" s="43"/>
      <c r="S33" s="43"/>
      <c r="T33" s="43"/>
      <c r="U33" s="42"/>
      <c r="V33" s="42"/>
      <c r="W33" s="42"/>
      <c r="X33" s="42"/>
      <c r="Y33" s="42"/>
      <c r="Z33" s="42"/>
      <c r="AA33" s="42"/>
      <c r="AB33" s="42"/>
      <c r="AC33" s="42"/>
      <c r="AD33" s="42"/>
      <c r="AE33" s="42"/>
      <c r="AF33" s="42"/>
      <c r="AG33" s="42"/>
      <c r="AH33" s="42"/>
      <c r="AI33" s="42"/>
      <c r="AJ33" s="42"/>
      <c r="AK33" s="42"/>
      <c r="AL33" s="42"/>
      <c r="AM33" s="42"/>
      <c r="AN33" s="42"/>
      <c r="AO33" s="42"/>
    </row>
    <row r="34" spans="1:41" x14ac:dyDescent="0.3">
      <c r="A34" s="43"/>
      <c r="B34" s="43"/>
      <c r="C34" s="43"/>
      <c r="D34" s="43"/>
      <c r="E34" s="43"/>
      <c r="F34" s="43"/>
      <c r="G34" s="43"/>
      <c r="H34" s="43"/>
      <c r="I34" s="43"/>
      <c r="J34" s="43"/>
      <c r="K34" s="43"/>
      <c r="L34" s="43"/>
      <c r="M34" s="43"/>
      <c r="N34" s="43"/>
      <c r="O34" s="43"/>
      <c r="P34" s="43"/>
      <c r="Q34" s="43"/>
      <c r="R34" s="43"/>
      <c r="S34" s="43"/>
      <c r="T34" s="43"/>
      <c r="U34" s="42"/>
      <c r="V34" s="42"/>
      <c r="W34" s="42"/>
      <c r="X34" s="42"/>
      <c r="Y34" s="42"/>
      <c r="Z34" s="42"/>
      <c r="AA34" s="42"/>
      <c r="AB34" s="42"/>
      <c r="AC34" s="42"/>
      <c r="AD34" s="42"/>
      <c r="AE34" s="42"/>
      <c r="AF34" s="42"/>
      <c r="AG34" s="42"/>
      <c r="AH34" s="42"/>
      <c r="AI34" s="42"/>
      <c r="AJ34" s="42"/>
      <c r="AK34" s="42"/>
      <c r="AL34" s="42"/>
      <c r="AM34" s="42"/>
      <c r="AN34" s="42"/>
      <c r="AO34" s="42"/>
    </row>
    <row r="35" spans="1:41" x14ac:dyDescent="0.3">
      <c r="A35" s="43"/>
      <c r="B35" s="43"/>
      <c r="C35" s="43"/>
      <c r="D35" s="43"/>
      <c r="E35" s="43"/>
      <c r="F35" s="43"/>
      <c r="G35" s="43"/>
      <c r="H35" s="43"/>
      <c r="I35" s="43"/>
      <c r="J35" s="43"/>
      <c r="K35" s="43"/>
      <c r="L35" s="43"/>
      <c r="M35" s="43"/>
      <c r="N35" s="43"/>
      <c r="O35" s="43"/>
      <c r="P35" s="43"/>
      <c r="Q35" s="43"/>
      <c r="R35" s="43"/>
      <c r="S35" s="43"/>
      <c r="T35" s="43"/>
      <c r="U35" s="42"/>
      <c r="V35" s="42"/>
      <c r="W35" s="42"/>
      <c r="X35" s="42"/>
      <c r="Y35" s="42"/>
      <c r="Z35" s="42"/>
      <c r="AA35" s="42"/>
      <c r="AB35" s="42"/>
      <c r="AC35" s="42"/>
      <c r="AD35" s="42"/>
      <c r="AE35" s="42"/>
      <c r="AF35" s="42"/>
      <c r="AG35" s="42"/>
      <c r="AH35" s="42"/>
      <c r="AI35" s="42"/>
      <c r="AJ35" s="42"/>
      <c r="AK35" s="42"/>
      <c r="AL35" s="42"/>
      <c r="AM35" s="42"/>
      <c r="AN35" s="42"/>
      <c r="AO35" s="42"/>
    </row>
    <row r="36" spans="1:41" x14ac:dyDescent="0.3">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row>
    <row r="37" spans="1:41" x14ac:dyDescent="0.3">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row>
    <row r="38" spans="1:41" x14ac:dyDescent="0.3">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row>
    <row r="39" spans="1:41" x14ac:dyDescent="0.3">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row>
    <row r="40" spans="1:41" x14ac:dyDescent="0.3">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row>
    <row r="41" spans="1:41" x14ac:dyDescent="0.3">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row>
    <row r="42" spans="1:41" x14ac:dyDescent="0.3">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row>
    <row r="43" spans="1:41" x14ac:dyDescent="0.3">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row>
    <row r="44" spans="1:41" x14ac:dyDescent="0.3">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row>
    <row r="45" spans="1:41" x14ac:dyDescent="0.3">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row>
    <row r="46" spans="1:41" x14ac:dyDescent="0.3">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row>
    <row r="47" spans="1:41" x14ac:dyDescent="0.3">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row>
    <row r="48" spans="1:41" x14ac:dyDescent="0.3">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row>
    <row r="49" spans="1:41" x14ac:dyDescent="0.3">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row>
    <row r="50" spans="1:41" x14ac:dyDescent="0.3">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row>
    <row r="51" spans="1:41" x14ac:dyDescent="0.3">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row>
    <row r="52" spans="1:41" x14ac:dyDescent="0.3">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row>
    <row r="53" spans="1:41" x14ac:dyDescent="0.3">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row>
    <row r="54" spans="1:41" x14ac:dyDescent="0.3">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row>
    <row r="55" spans="1:41" x14ac:dyDescent="0.3">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row>
    <row r="56" spans="1:41" x14ac:dyDescent="0.3">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row>
    <row r="57" spans="1:41" x14ac:dyDescent="0.3">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row>
    <row r="58" spans="1:41" x14ac:dyDescent="0.3">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row>
    <row r="59" spans="1:41" x14ac:dyDescent="0.3">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row>
    <row r="60" spans="1:41" x14ac:dyDescent="0.3">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row>
    <row r="61" spans="1:41" x14ac:dyDescent="0.3">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row>
    <row r="62" spans="1:41" x14ac:dyDescent="0.3">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row>
    <row r="63" spans="1:41" x14ac:dyDescent="0.3">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row>
    <row r="64" spans="1:41" x14ac:dyDescent="0.3">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row>
    <row r="65" spans="1:41" x14ac:dyDescent="0.3">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row>
    <row r="66" spans="1:41" x14ac:dyDescent="0.3">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row>
    <row r="67" spans="1:41" x14ac:dyDescent="0.3">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row>
    <row r="68" spans="1:41" x14ac:dyDescent="0.3">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row>
    <row r="69" spans="1:41" x14ac:dyDescent="0.3">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row>
    <row r="70" spans="1:41" x14ac:dyDescent="0.3">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row>
    <row r="71" spans="1:41" x14ac:dyDescent="0.3">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row>
    <row r="72" spans="1:41" x14ac:dyDescent="0.3">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row>
    <row r="73" spans="1:41" x14ac:dyDescent="0.3">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row>
    <row r="74" spans="1:41" x14ac:dyDescent="0.3">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row>
    <row r="75" spans="1:41" x14ac:dyDescent="0.3">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row>
    <row r="76" spans="1:41" x14ac:dyDescent="0.3">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row>
    <row r="77" spans="1:41" x14ac:dyDescent="0.3">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row>
    <row r="78" spans="1:41" x14ac:dyDescent="0.3">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row>
    <row r="79" spans="1:41" x14ac:dyDescent="0.3">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row>
    <row r="80" spans="1:41" x14ac:dyDescent="0.3">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row>
    <row r="81" spans="1:41" x14ac:dyDescent="0.3">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row>
    <row r="82" spans="1:41" x14ac:dyDescent="0.3">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row>
    <row r="83" spans="1:41" x14ac:dyDescent="0.3">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row>
    <row r="84" spans="1:41" x14ac:dyDescent="0.3">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row>
    <row r="85" spans="1:41" x14ac:dyDescent="0.3">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row>
    <row r="86" spans="1:41" x14ac:dyDescent="0.3">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row>
    <row r="87" spans="1:41" x14ac:dyDescent="0.3">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row>
    <row r="88" spans="1:41" x14ac:dyDescent="0.3">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row>
    <row r="89" spans="1:41" x14ac:dyDescent="0.3">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row>
    <row r="90" spans="1:41" x14ac:dyDescent="0.3">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row>
    <row r="91" spans="1:41" x14ac:dyDescent="0.3">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row>
    <row r="92" spans="1:41" x14ac:dyDescent="0.3">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row>
    <row r="93" spans="1:41" x14ac:dyDescent="0.3">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row>
    <row r="94" spans="1:41" x14ac:dyDescent="0.3">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row>
    <row r="95" spans="1:41" x14ac:dyDescent="0.3">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row>
    <row r="96" spans="1:41" x14ac:dyDescent="0.3">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row>
    <row r="97" spans="1:41" x14ac:dyDescent="0.3">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row>
    <row r="98" spans="1:41" x14ac:dyDescent="0.3">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row>
    <row r="99" spans="1:41" x14ac:dyDescent="0.3">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row>
    <row r="100" spans="1:41" x14ac:dyDescent="0.3">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row>
    <row r="101" spans="1:41" x14ac:dyDescent="0.3">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row>
    <row r="102" spans="1:41" x14ac:dyDescent="0.3">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row>
    <row r="103" spans="1:41" x14ac:dyDescent="0.3">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row>
    <row r="104" spans="1:41" x14ac:dyDescent="0.3">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row>
    <row r="105" spans="1:41" x14ac:dyDescent="0.3">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row>
    <row r="106" spans="1:41" x14ac:dyDescent="0.3">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row>
    <row r="107" spans="1:41" x14ac:dyDescent="0.3">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row>
    <row r="108" spans="1:41" x14ac:dyDescent="0.3">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row>
    <row r="109" spans="1:41" x14ac:dyDescent="0.3">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row>
    <row r="110" spans="1:41" x14ac:dyDescent="0.3">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row>
    <row r="111" spans="1:41" x14ac:dyDescent="0.3">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row>
    <row r="112" spans="1:41" x14ac:dyDescent="0.3">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row>
    <row r="113" spans="1:41" x14ac:dyDescent="0.3">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row>
    <row r="114" spans="1:41" x14ac:dyDescent="0.3">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row>
    <row r="115" spans="1:41" x14ac:dyDescent="0.3">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row>
    <row r="116" spans="1:41" x14ac:dyDescent="0.3">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row>
    <row r="117" spans="1:41" x14ac:dyDescent="0.3">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row>
    <row r="118" spans="1:41" x14ac:dyDescent="0.3">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row>
    <row r="119" spans="1:41" x14ac:dyDescent="0.3">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row>
    <row r="120" spans="1:41" x14ac:dyDescent="0.3">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row>
    <row r="121" spans="1:41" x14ac:dyDescent="0.3">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row>
    <row r="122" spans="1:41" x14ac:dyDescent="0.3">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row>
    <row r="123" spans="1:41" x14ac:dyDescent="0.3">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row>
    <row r="124" spans="1:41" x14ac:dyDescent="0.3">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row>
    <row r="125" spans="1:41" x14ac:dyDescent="0.3">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row>
    <row r="126" spans="1:41" x14ac:dyDescent="0.3">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row>
    <row r="127" spans="1:41" x14ac:dyDescent="0.3">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row>
    <row r="128" spans="1:41" x14ac:dyDescent="0.3">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row>
    <row r="129" spans="1:41" x14ac:dyDescent="0.3">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row>
    <row r="130" spans="1:41" x14ac:dyDescent="0.3">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row>
    <row r="131" spans="1:41" x14ac:dyDescent="0.3">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row>
    <row r="132" spans="1:41" x14ac:dyDescent="0.3">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row>
    <row r="133" spans="1:41" x14ac:dyDescent="0.3">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row>
    <row r="134" spans="1:41" x14ac:dyDescent="0.3">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row>
    <row r="135" spans="1:41" x14ac:dyDescent="0.3">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row>
    <row r="136" spans="1:41" x14ac:dyDescent="0.3">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row>
    <row r="137" spans="1:41" x14ac:dyDescent="0.3">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row>
    <row r="138" spans="1:41" x14ac:dyDescent="0.3">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row>
    <row r="139" spans="1:41" x14ac:dyDescent="0.3">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row>
    <row r="140" spans="1:41" x14ac:dyDescent="0.3">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row>
    <row r="141" spans="1:41" x14ac:dyDescent="0.3">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row>
    <row r="142" spans="1:41" x14ac:dyDescent="0.3">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row>
    <row r="143" spans="1:41" x14ac:dyDescent="0.3">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row>
    <row r="144" spans="1:41" x14ac:dyDescent="0.3">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row>
    <row r="145" spans="1:41" x14ac:dyDescent="0.3">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row>
    <row r="146" spans="1:41" x14ac:dyDescent="0.3">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row>
    <row r="147" spans="1:41" x14ac:dyDescent="0.3">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row>
    <row r="148" spans="1:41" x14ac:dyDescent="0.3">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row>
    <row r="149" spans="1:41" x14ac:dyDescent="0.3">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row>
    <row r="150" spans="1:41" x14ac:dyDescent="0.3">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row>
    <row r="151" spans="1:41" x14ac:dyDescent="0.3">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row>
    <row r="152" spans="1:41" x14ac:dyDescent="0.3">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row>
    <row r="153" spans="1:41" x14ac:dyDescent="0.3">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row>
    <row r="154" spans="1:41" x14ac:dyDescent="0.3">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row>
    <row r="155" spans="1:41" x14ac:dyDescent="0.3">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row>
    <row r="156" spans="1:41" x14ac:dyDescent="0.3">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row>
    <row r="157" spans="1:41" x14ac:dyDescent="0.3">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row>
    <row r="158" spans="1:41" x14ac:dyDescent="0.3">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row>
    <row r="159" spans="1:41" x14ac:dyDescent="0.3">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row>
    <row r="160" spans="1:41" x14ac:dyDescent="0.3">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row>
    <row r="161" spans="1:41" x14ac:dyDescent="0.3">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row>
    <row r="162" spans="1:41" x14ac:dyDescent="0.3">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row>
  </sheetData>
  <mergeCells count="5">
    <mergeCell ref="B20:R20"/>
    <mergeCell ref="B28:R28"/>
    <mergeCell ref="B2:S2"/>
    <mergeCell ref="B7:S9"/>
    <mergeCell ref="B11:S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6"/>
  <sheetViews>
    <sheetView topLeftCell="H1" workbookViewId="0">
      <selection activeCell="V21" sqref="V21"/>
    </sheetView>
  </sheetViews>
  <sheetFormatPr defaultRowHeight="14.4" x14ac:dyDescent="0.3"/>
  <cols>
    <col min="1" max="1" width="11.88671875" style="2" bestFit="1" customWidth="1"/>
    <col min="3" max="3" width="51.33203125" bestFit="1" customWidth="1"/>
    <col min="4" max="4" width="14.88671875" style="7" bestFit="1" customWidth="1"/>
    <col min="5" max="5" width="25.109375" style="2" bestFit="1" customWidth="1"/>
    <col min="6" max="6" width="11.6640625" style="2" customWidth="1"/>
    <col min="7" max="7" width="18.33203125" style="2" bestFit="1" customWidth="1"/>
    <col min="8" max="20" width="6.21875" style="2" customWidth="1"/>
    <col min="21" max="21" width="16.44140625" style="2" bestFit="1" customWidth="1"/>
    <col min="22" max="22" width="12.6640625" style="2" bestFit="1" customWidth="1"/>
    <col min="23" max="23" width="19.6640625" style="2" bestFit="1" customWidth="1"/>
    <col min="24" max="27" width="13.109375" style="19" customWidth="1"/>
    <col min="28" max="28" width="44.77734375" style="2" bestFit="1" customWidth="1"/>
    <col min="29" max="29" width="11.109375" style="2" bestFit="1" customWidth="1"/>
    <col min="30" max="30" width="19.6640625" style="2" bestFit="1" customWidth="1"/>
    <col min="31" max="31" width="9.21875" style="2" bestFit="1" customWidth="1"/>
    <col min="32" max="32" width="9.109375" style="2" bestFit="1" customWidth="1"/>
    <col min="33" max="35" width="21.77734375" style="2" bestFit="1" customWidth="1"/>
    <col min="36" max="36" width="18.88671875" style="2" bestFit="1" customWidth="1"/>
    <col min="37" max="37" width="16.77734375" style="2" bestFit="1" customWidth="1"/>
    <col min="38" max="38" width="16.109375" style="2" bestFit="1" customWidth="1"/>
    <col min="39" max="39" width="19.109375" style="2" bestFit="1" customWidth="1"/>
    <col min="40" max="42" width="19.109375" style="2" customWidth="1"/>
    <col min="43" max="43" width="76.33203125" bestFit="1" customWidth="1"/>
  </cols>
  <sheetData>
    <row r="1" spans="1:47" x14ac:dyDescent="0.3">
      <c r="A1" s="1" t="s">
        <v>140</v>
      </c>
      <c r="B1" s="1" t="s">
        <v>0</v>
      </c>
      <c r="C1" s="5" t="s">
        <v>1</v>
      </c>
      <c r="D1" s="27" t="s">
        <v>125</v>
      </c>
      <c r="E1" s="1" t="s">
        <v>163</v>
      </c>
      <c r="F1" s="1" t="s">
        <v>141</v>
      </c>
      <c r="G1" s="1" t="s">
        <v>146</v>
      </c>
      <c r="H1" s="12" t="s">
        <v>142</v>
      </c>
      <c r="I1" s="12">
        <v>1</v>
      </c>
      <c r="J1" s="12">
        <v>2</v>
      </c>
      <c r="K1" s="12">
        <v>3</v>
      </c>
      <c r="L1" s="12">
        <v>4</v>
      </c>
      <c r="M1" s="12">
        <v>5</v>
      </c>
      <c r="N1" s="12">
        <v>6</v>
      </c>
      <c r="O1" s="12">
        <v>7</v>
      </c>
      <c r="P1" s="12">
        <v>8</v>
      </c>
      <c r="Q1" s="12">
        <v>9</v>
      </c>
      <c r="R1" s="12">
        <v>10</v>
      </c>
      <c r="S1" s="12">
        <v>11</v>
      </c>
      <c r="T1" s="12">
        <v>12</v>
      </c>
      <c r="U1" s="12" t="s">
        <v>210</v>
      </c>
      <c r="V1" s="12" t="s">
        <v>203</v>
      </c>
      <c r="W1" s="12" t="s">
        <v>154</v>
      </c>
      <c r="X1" s="18" t="s">
        <v>155</v>
      </c>
      <c r="Y1" s="18" t="s">
        <v>156</v>
      </c>
      <c r="Z1" s="18" t="s">
        <v>157</v>
      </c>
      <c r="AA1" s="18" t="s">
        <v>158</v>
      </c>
      <c r="AB1" s="12" t="s">
        <v>159</v>
      </c>
      <c r="AC1" s="13" t="s">
        <v>143</v>
      </c>
      <c r="AD1" s="13" t="s">
        <v>164</v>
      </c>
      <c r="AE1" s="13" t="s">
        <v>145</v>
      </c>
      <c r="AF1" s="13" t="s">
        <v>144</v>
      </c>
      <c r="AG1" s="14" t="s">
        <v>149</v>
      </c>
      <c r="AH1" s="14" t="s">
        <v>150</v>
      </c>
      <c r="AI1" s="14" t="s">
        <v>151</v>
      </c>
      <c r="AJ1" s="13" t="s">
        <v>152</v>
      </c>
      <c r="AK1" s="14" t="s">
        <v>147</v>
      </c>
      <c r="AL1" s="14" t="s">
        <v>148</v>
      </c>
      <c r="AM1" s="15" t="s">
        <v>153</v>
      </c>
      <c r="AN1" s="15" t="s">
        <v>200</v>
      </c>
      <c r="AO1" s="15" t="s">
        <v>201</v>
      </c>
      <c r="AP1" s="15" t="s">
        <v>202</v>
      </c>
      <c r="AQ1" s="15" t="s">
        <v>7</v>
      </c>
    </row>
    <row r="2" spans="1:47" x14ac:dyDescent="0.3">
      <c r="A2" s="2">
        <v>1</v>
      </c>
      <c r="B2" s="2">
        <v>1</v>
      </c>
      <c r="C2" s="4" t="str">
        <f>INDEX(Schools!B:B,MATCH('School Metadata'!B2,Schools!A:A,0))</f>
        <v>Peak Charter Academy</v>
      </c>
      <c r="D2" s="7">
        <v>44623</v>
      </c>
      <c r="E2" s="17">
        <v>44600.405128541664</v>
      </c>
      <c r="F2" s="2" t="s">
        <v>160</v>
      </c>
      <c r="G2" s="2" t="s">
        <v>165</v>
      </c>
      <c r="H2" s="2">
        <v>90</v>
      </c>
      <c r="I2" s="2">
        <v>83</v>
      </c>
      <c r="J2" s="2">
        <v>84</v>
      </c>
      <c r="K2" s="2">
        <v>83</v>
      </c>
      <c r="L2" s="2">
        <v>84</v>
      </c>
      <c r="M2" s="2">
        <v>82</v>
      </c>
      <c r="N2" s="2">
        <v>79</v>
      </c>
      <c r="O2" s="2">
        <v>82</v>
      </c>
      <c r="P2" s="2">
        <v>73</v>
      </c>
      <c r="Q2" s="2" t="s">
        <v>166</v>
      </c>
      <c r="R2" s="2" t="s">
        <v>166</v>
      </c>
      <c r="S2" s="2" t="s">
        <v>166</v>
      </c>
      <c r="T2" s="2" t="s">
        <v>166</v>
      </c>
      <c r="W2" s="2" t="s">
        <v>167</v>
      </c>
      <c r="X2" s="19">
        <v>0.33333333333333331</v>
      </c>
      <c r="Y2" s="19">
        <v>0.63541666666666663</v>
      </c>
      <c r="Z2" s="19">
        <v>0.33333333333333331</v>
      </c>
      <c r="AA2" s="19">
        <v>0.64583333333333337</v>
      </c>
      <c r="AB2" s="2" t="s">
        <v>168</v>
      </c>
      <c r="AC2" s="2" t="s">
        <v>169</v>
      </c>
      <c r="AD2" s="2">
        <v>0</v>
      </c>
      <c r="AE2" s="2">
        <v>0</v>
      </c>
      <c r="AF2" s="2">
        <v>0</v>
      </c>
      <c r="AG2" s="2">
        <v>0</v>
      </c>
      <c r="AH2" s="2">
        <v>0</v>
      </c>
      <c r="AI2" s="2">
        <v>0</v>
      </c>
      <c r="AK2" s="2">
        <v>30</v>
      </c>
      <c r="AL2" s="2">
        <v>2</v>
      </c>
      <c r="AM2" s="2" t="s">
        <v>170</v>
      </c>
      <c r="AN2" s="21">
        <v>5871.3600000000006</v>
      </c>
      <c r="AO2" s="21">
        <v>5375.04</v>
      </c>
      <c r="AP2" s="21">
        <v>317</v>
      </c>
      <c r="AQ2" s="2"/>
      <c r="AR2" s="2"/>
      <c r="AS2" s="2"/>
      <c r="AT2" s="2"/>
      <c r="AU2" s="2"/>
    </row>
    <row r="3" spans="1:47" x14ac:dyDescent="0.3">
      <c r="A3" s="2">
        <v>2</v>
      </c>
      <c r="B3" s="2">
        <v>2</v>
      </c>
      <c r="C3" s="4" t="str">
        <f>INDEX(Schools!B:B,MATCH('School Metadata'!B3,Schools!A:A,0))</f>
        <v>Greensboro Academy</v>
      </c>
      <c r="D3" s="7">
        <v>44635</v>
      </c>
      <c r="E3" s="17">
        <v>44601.277680474537</v>
      </c>
      <c r="F3" s="2" t="s">
        <v>160</v>
      </c>
      <c r="G3" s="2" t="s">
        <v>165</v>
      </c>
      <c r="H3" s="2">
        <v>84</v>
      </c>
      <c r="I3" s="2">
        <v>84</v>
      </c>
      <c r="J3" s="2">
        <v>84</v>
      </c>
      <c r="K3" s="2">
        <v>84</v>
      </c>
      <c r="L3" s="2">
        <v>84</v>
      </c>
      <c r="M3" s="2">
        <v>84</v>
      </c>
      <c r="N3" s="2">
        <v>84</v>
      </c>
      <c r="O3" s="2">
        <v>84</v>
      </c>
      <c r="P3" s="2">
        <v>84</v>
      </c>
      <c r="Q3" s="2" t="s">
        <v>166</v>
      </c>
      <c r="R3" s="2" t="s">
        <v>166</v>
      </c>
      <c r="S3" s="2" t="s">
        <v>166</v>
      </c>
      <c r="T3" s="2" t="s">
        <v>166</v>
      </c>
      <c r="W3" s="2" t="s">
        <v>167</v>
      </c>
      <c r="X3" s="19">
        <v>0.33333333333333331</v>
      </c>
      <c r="Y3" s="19">
        <v>0.625</v>
      </c>
      <c r="AC3" s="2" t="s">
        <v>169</v>
      </c>
      <c r="AD3" s="2">
        <v>0</v>
      </c>
      <c r="AE3" s="2">
        <v>0</v>
      </c>
      <c r="AF3" s="2">
        <v>0</v>
      </c>
      <c r="AG3" s="2">
        <v>0</v>
      </c>
      <c r="AH3" s="2">
        <v>0</v>
      </c>
      <c r="AI3" s="2">
        <v>0</v>
      </c>
      <c r="AK3" s="2">
        <v>0</v>
      </c>
      <c r="AL3" s="2">
        <v>0</v>
      </c>
      <c r="AM3" s="2" t="s">
        <v>170</v>
      </c>
      <c r="AN3" s="21">
        <v>2655.84</v>
      </c>
      <c r="AO3" s="21">
        <v>4049.7600000000007</v>
      </c>
      <c r="AP3" s="21">
        <v>192</v>
      </c>
      <c r="AQ3" s="2"/>
      <c r="AR3" s="2"/>
      <c r="AS3" s="2"/>
      <c r="AT3" s="2"/>
      <c r="AU3" s="2"/>
    </row>
    <row r="4" spans="1:47" x14ac:dyDescent="0.3">
      <c r="A4" s="2">
        <v>3</v>
      </c>
      <c r="B4" s="2">
        <v>3</v>
      </c>
      <c r="C4" s="4" t="str">
        <f>INDEX(Schools!B:B,MATCH('School Metadata'!B4,Schools!A:A,0))</f>
        <v>Summerfield Charter Academy</v>
      </c>
      <c r="D4" s="7">
        <v>44642</v>
      </c>
      <c r="E4" s="17">
        <v>44608.535748912036</v>
      </c>
      <c r="F4" s="2" t="s">
        <v>160</v>
      </c>
      <c r="G4" s="2" t="s">
        <v>165</v>
      </c>
      <c r="H4" s="2">
        <v>89</v>
      </c>
      <c r="I4" s="2">
        <v>84</v>
      </c>
      <c r="J4" s="2">
        <v>85</v>
      </c>
      <c r="K4" s="2">
        <v>86</v>
      </c>
      <c r="L4" s="2">
        <v>86</v>
      </c>
      <c r="M4" s="2">
        <v>90</v>
      </c>
      <c r="N4" s="2">
        <v>83</v>
      </c>
      <c r="O4" s="2">
        <v>85</v>
      </c>
      <c r="P4" s="2">
        <v>85</v>
      </c>
      <c r="Q4" s="2" t="s">
        <v>166</v>
      </c>
      <c r="R4" s="2" t="s">
        <v>166</v>
      </c>
      <c r="S4" s="2" t="s">
        <v>166</v>
      </c>
      <c r="T4" s="2" t="s">
        <v>166</v>
      </c>
      <c r="W4" s="2" t="s">
        <v>167</v>
      </c>
      <c r="X4" s="19">
        <v>0.33333333333333331</v>
      </c>
      <c r="Y4" s="19">
        <v>0.625</v>
      </c>
      <c r="AC4" s="2" t="s">
        <v>171</v>
      </c>
      <c r="AD4" s="2">
        <v>0</v>
      </c>
      <c r="AE4" s="2">
        <v>0</v>
      </c>
      <c r="AF4" s="2">
        <v>0</v>
      </c>
      <c r="AG4" s="2">
        <v>0</v>
      </c>
      <c r="AH4" s="2">
        <v>0</v>
      </c>
      <c r="AI4" s="2">
        <v>0</v>
      </c>
      <c r="AK4" s="2">
        <v>0</v>
      </c>
      <c r="AL4" s="2">
        <v>0</v>
      </c>
      <c r="AM4" s="2" t="s">
        <v>172</v>
      </c>
      <c r="AN4" s="21">
        <v>2053.92</v>
      </c>
      <c r="AO4" s="21">
        <v>3305.28</v>
      </c>
      <c r="AP4" s="21">
        <v>805</v>
      </c>
      <c r="AQ4" s="2"/>
      <c r="AR4" s="2"/>
      <c r="AS4" s="2"/>
      <c r="AT4" s="2"/>
      <c r="AU4" s="2"/>
    </row>
    <row r="5" spans="1:47" x14ac:dyDescent="0.3">
      <c r="A5" s="2">
        <v>4</v>
      </c>
      <c r="B5" s="2">
        <v>4</v>
      </c>
      <c r="C5" s="4" t="str">
        <f>INDEX(Schools!B:B,MATCH('School Metadata'!B5,Schools!A:A,0))</f>
        <v>Forsyth Academy</v>
      </c>
      <c r="D5" s="7">
        <v>44649</v>
      </c>
      <c r="E5" s="17">
        <v>44601.373279027779</v>
      </c>
      <c r="F5" s="2" t="s">
        <v>160</v>
      </c>
      <c r="G5" s="2" t="s">
        <v>165</v>
      </c>
      <c r="H5" s="2">
        <v>93</v>
      </c>
      <c r="I5" s="2">
        <v>80</v>
      </c>
      <c r="J5" s="2">
        <v>74</v>
      </c>
      <c r="K5" s="2">
        <v>77</v>
      </c>
      <c r="L5" s="2">
        <v>73</v>
      </c>
      <c r="M5" s="2">
        <v>73</v>
      </c>
      <c r="N5" s="2">
        <v>80</v>
      </c>
      <c r="O5" s="2">
        <v>79</v>
      </c>
      <c r="P5" s="2">
        <v>75</v>
      </c>
      <c r="Q5" s="2" t="s">
        <v>166</v>
      </c>
      <c r="R5" s="2" t="s">
        <v>166</v>
      </c>
      <c r="S5" s="2" t="s">
        <v>166</v>
      </c>
      <c r="T5" s="2" t="s">
        <v>166</v>
      </c>
      <c r="W5" s="2" t="s">
        <v>167</v>
      </c>
      <c r="X5" s="19">
        <v>0.34375</v>
      </c>
      <c r="Y5" s="19">
        <v>0.63541666666666663</v>
      </c>
      <c r="AC5" s="2" t="s">
        <v>173</v>
      </c>
      <c r="AD5" s="2" t="s">
        <v>166</v>
      </c>
      <c r="AE5" s="2" t="s">
        <v>166</v>
      </c>
      <c r="AF5" s="2" t="s">
        <v>166</v>
      </c>
      <c r="AG5" s="2">
        <v>0</v>
      </c>
      <c r="AH5" s="2">
        <v>0</v>
      </c>
      <c r="AI5" s="2">
        <v>0</v>
      </c>
      <c r="AK5" s="2">
        <v>50</v>
      </c>
      <c r="AL5" s="2">
        <v>0</v>
      </c>
      <c r="AM5" s="2" t="s">
        <v>172</v>
      </c>
      <c r="AN5" s="21">
        <v>443.52000000000004</v>
      </c>
      <c r="AO5" s="21">
        <v>4002.2400000000002</v>
      </c>
      <c r="AP5" s="21">
        <v>719</v>
      </c>
      <c r="AQ5" s="2"/>
      <c r="AR5" s="2"/>
      <c r="AS5" s="2"/>
      <c r="AT5" s="2"/>
      <c r="AU5" s="2"/>
    </row>
    <row r="6" spans="1:47" x14ac:dyDescent="0.3">
      <c r="A6" s="2">
        <v>5</v>
      </c>
      <c r="B6" s="2">
        <v>5</v>
      </c>
      <c r="C6" s="4" t="str">
        <f>INDEX(Schools!B:B,MATCH('School Metadata'!B6,Schools!A:A,0))</f>
        <v>PreEminent Charter School</v>
      </c>
      <c r="D6" s="7">
        <v>44657</v>
      </c>
      <c r="E6" s="17">
        <v>44609.292038611115</v>
      </c>
      <c r="F6" s="2" t="s">
        <v>160</v>
      </c>
      <c r="G6" s="2" t="s">
        <v>165</v>
      </c>
      <c r="H6" s="2">
        <v>91</v>
      </c>
      <c r="I6" s="2">
        <v>86</v>
      </c>
      <c r="J6" s="2">
        <v>72</v>
      </c>
      <c r="K6" s="2">
        <v>77</v>
      </c>
      <c r="L6" s="2">
        <v>71</v>
      </c>
      <c r="M6" s="2">
        <v>62</v>
      </c>
      <c r="N6" s="2">
        <v>73</v>
      </c>
      <c r="O6" s="2">
        <v>67</v>
      </c>
      <c r="P6" s="2">
        <v>78</v>
      </c>
      <c r="Q6" s="2" t="s">
        <v>166</v>
      </c>
      <c r="R6" s="2" t="s">
        <v>166</v>
      </c>
      <c r="S6" s="2" t="s">
        <v>166</v>
      </c>
      <c r="T6" s="2" t="s">
        <v>166</v>
      </c>
      <c r="W6" s="2" t="s">
        <v>167</v>
      </c>
      <c r="X6" s="19">
        <v>0.32291666666666669</v>
      </c>
      <c r="Y6" s="19">
        <v>0.66666666666666663</v>
      </c>
      <c r="AC6" s="2" t="s">
        <v>174</v>
      </c>
      <c r="AD6" s="2">
        <v>0</v>
      </c>
      <c r="AE6" s="2">
        <v>0</v>
      </c>
      <c r="AF6" s="2">
        <v>0</v>
      </c>
      <c r="AG6" s="2">
        <v>0</v>
      </c>
      <c r="AH6" s="2">
        <v>0</v>
      </c>
      <c r="AI6" s="2">
        <v>0</v>
      </c>
      <c r="AK6" s="2">
        <v>10</v>
      </c>
      <c r="AL6" s="2">
        <v>0</v>
      </c>
      <c r="AM6" s="2" t="s">
        <v>170</v>
      </c>
      <c r="AN6" s="21">
        <v>992.64</v>
      </c>
      <c r="AO6" s="21">
        <v>2761.44</v>
      </c>
      <c r="AP6" s="21">
        <v>201</v>
      </c>
      <c r="AQ6" s="2"/>
      <c r="AR6" s="2"/>
      <c r="AS6" s="2"/>
      <c r="AT6" s="2"/>
      <c r="AU6" s="2"/>
    </row>
    <row r="7" spans="1:47" x14ac:dyDescent="0.3">
      <c r="A7" s="2">
        <v>6</v>
      </c>
      <c r="B7" s="2">
        <v>6</v>
      </c>
      <c r="C7" s="4" t="str">
        <f>INDEX(Schools!B:B,MATCH('School Metadata'!B7,Schools!A:A,0))</f>
        <v>Northeast Academy for Aerospace &amp; Advanced Technologies</v>
      </c>
      <c r="D7" s="7">
        <v>44663</v>
      </c>
      <c r="E7" s="17">
        <v>44610.348294201387</v>
      </c>
      <c r="F7" s="2" t="s">
        <v>160</v>
      </c>
      <c r="G7" s="2" t="s">
        <v>165</v>
      </c>
      <c r="H7" s="2" t="s">
        <v>166</v>
      </c>
      <c r="I7" s="2" t="s">
        <v>166</v>
      </c>
      <c r="J7" s="2" t="s">
        <v>166</v>
      </c>
      <c r="K7" s="2" t="s">
        <v>166</v>
      </c>
      <c r="L7" s="2" t="s">
        <v>166</v>
      </c>
      <c r="M7" s="2">
        <v>100</v>
      </c>
      <c r="N7" s="2">
        <v>100</v>
      </c>
      <c r="O7" s="2">
        <v>100</v>
      </c>
      <c r="P7" s="2">
        <v>100</v>
      </c>
      <c r="Q7" s="2">
        <v>100</v>
      </c>
      <c r="R7" s="2">
        <v>100</v>
      </c>
      <c r="S7" s="2">
        <v>80</v>
      </c>
      <c r="T7" s="2">
        <v>42</v>
      </c>
      <c r="W7" s="2" t="s">
        <v>167</v>
      </c>
      <c r="X7" s="19">
        <v>0.34375</v>
      </c>
      <c r="Y7" s="19">
        <v>0.63541666666666663</v>
      </c>
      <c r="AC7" s="2" t="s">
        <v>175</v>
      </c>
      <c r="AD7" s="2">
        <v>320</v>
      </c>
      <c r="AE7" s="2">
        <v>8</v>
      </c>
      <c r="AF7" s="2">
        <v>8</v>
      </c>
      <c r="AG7" s="2">
        <v>5</v>
      </c>
      <c r="AH7" s="2">
        <v>10</v>
      </c>
      <c r="AI7" s="2">
        <v>15</v>
      </c>
      <c r="AK7" s="2">
        <v>75</v>
      </c>
      <c r="AL7" s="2">
        <v>0</v>
      </c>
      <c r="AM7" s="2" t="s">
        <v>170</v>
      </c>
      <c r="AN7" s="21">
        <v>179</v>
      </c>
      <c r="AO7" s="21">
        <v>1350</v>
      </c>
      <c r="AP7" s="21">
        <v>182</v>
      </c>
      <c r="AQ7" s="2"/>
      <c r="AR7" s="2"/>
      <c r="AS7" s="2"/>
      <c r="AT7" s="2"/>
      <c r="AU7" s="2"/>
    </row>
    <row r="8" spans="1:47" x14ac:dyDescent="0.3">
      <c r="A8" s="2">
        <v>7</v>
      </c>
      <c r="B8" s="2">
        <v>7</v>
      </c>
      <c r="C8" s="4" t="str">
        <f>INDEX(Schools!B:B,MATCH('School Metadata'!B8,Schools!A:A,0))</f>
        <v>The Academy of Moore County</v>
      </c>
      <c r="D8" s="7">
        <v>44670</v>
      </c>
      <c r="E8" s="17">
        <v>44610.390041527775</v>
      </c>
      <c r="F8" s="2" t="s">
        <v>160</v>
      </c>
      <c r="G8" s="2" t="s">
        <v>176</v>
      </c>
      <c r="H8" s="2">
        <v>104</v>
      </c>
      <c r="I8" s="2">
        <v>110</v>
      </c>
      <c r="J8" s="2">
        <v>87</v>
      </c>
      <c r="K8" s="2">
        <v>70</v>
      </c>
      <c r="L8" s="2">
        <v>60</v>
      </c>
      <c r="M8" s="2">
        <v>45</v>
      </c>
      <c r="N8" s="2" t="s">
        <v>166</v>
      </c>
      <c r="O8" s="2" t="s">
        <v>166</v>
      </c>
      <c r="P8" s="2" t="s">
        <v>166</v>
      </c>
      <c r="Q8" s="2" t="s">
        <v>166</v>
      </c>
      <c r="R8" s="2" t="s">
        <v>166</v>
      </c>
      <c r="S8" s="2" t="s">
        <v>166</v>
      </c>
      <c r="T8" s="2" t="s">
        <v>166</v>
      </c>
      <c r="W8" s="2" t="s">
        <v>167</v>
      </c>
      <c r="X8" s="19">
        <v>0.3298611111111111</v>
      </c>
      <c r="Y8" s="19">
        <v>0.62152777777777779</v>
      </c>
      <c r="AC8" s="2" t="s">
        <v>177</v>
      </c>
      <c r="AD8" s="2">
        <v>220</v>
      </c>
      <c r="AE8" s="2">
        <v>3</v>
      </c>
      <c r="AF8" s="2">
        <v>3</v>
      </c>
      <c r="AG8" s="2">
        <v>0</v>
      </c>
      <c r="AH8" s="2">
        <v>0</v>
      </c>
      <c r="AI8" s="2">
        <v>0</v>
      </c>
      <c r="AK8" s="2">
        <v>0</v>
      </c>
      <c r="AL8" s="2">
        <v>0</v>
      </c>
      <c r="AM8" s="2" t="s">
        <v>172</v>
      </c>
      <c r="AN8" s="21">
        <v>794</v>
      </c>
      <c r="AO8" s="21">
        <v>2498</v>
      </c>
      <c r="AP8" s="21">
        <v>205</v>
      </c>
      <c r="AQ8" s="2"/>
      <c r="AR8" s="2"/>
      <c r="AS8" s="2"/>
      <c r="AT8" s="2"/>
      <c r="AU8" s="2"/>
    </row>
    <row r="9" spans="1:47" x14ac:dyDescent="0.3">
      <c r="A9" s="2">
        <v>8</v>
      </c>
      <c r="B9" s="2">
        <v>8</v>
      </c>
      <c r="C9" s="4" t="str">
        <f>INDEX(Schools!B:B,MATCH('School Metadata'!B9,Schools!A:A,0))</f>
        <v>Rolesville Charter Academy</v>
      </c>
      <c r="D9" s="7">
        <v>44672</v>
      </c>
      <c r="E9" s="17">
        <v>44603.623411944442</v>
      </c>
      <c r="F9" s="2" t="s">
        <v>160</v>
      </c>
      <c r="G9" s="2" t="s">
        <v>165</v>
      </c>
      <c r="H9" s="2">
        <v>88</v>
      </c>
      <c r="I9" s="2">
        <v>83</v>
      </c>
      <c r="J9" s="2">
        <v>82</v>
      </c>
      <c r="K9" s="2">
        <v>85</v>
      </c>
      <c r="L9" s="2">
        <v>80</v>
      </c>
      <c r="M9" s="2">
        <v>83</v>
      </c>
      <c r="N9" s="2">
        <v>84</v>
      </c>
      <c r="O9" s="2">
        <v>80</v>
      </c>
      <c r="P9" s="2">
        <v>68</v>
      </c>
      <c r="Q9" s="2" t="s">
        <v>166</v>
      </c>
      <c r="R9" s="2" t="s">
        <v>166</v>
      </c>
      <c r="S9" s="2" t="s">
        <v>166</v>
      </c>
      <c r="T9" s="2" t="s">
        <v>166</v>
      </c>
      <c r="W9" s="2" t="s">
        <v>167</v>
      </c>
      <c r="X9" s="19">
        <v>0.33333333333333331</v>
      </c>
      <c r="Y9" s="19">
        <v>0.625</v>
      </c>
      <c r="AC9" s="2" t="s">
        <v>177</v>
      </c>
      <c r="AD9" s="2">
        <v>0</v>
      </c>
      <c r="AE9" s="2">
        <v>0</v>
      </c>
      <c r="AF9" s="2">
        <v>0</v>
      </c>
      <c r="AG9" s="2">
        <v>0</v>
      </c>
      <c r="AH9" s="2">
        <v>0</v>
      </c>
      <c r="AI9" s="2">
        <v>0</v>
      </c>
      <c r="AK9" s="2">
        <v>25</v>
      </c>
      <c r="AL9" s="2">
        <v>0</v>
      </c>
      <c r="AM9" s="2" t="s">
        <v>170</v>
      </c>
      <c r="AN9" s="21">
        <v>1027</v>
      </c>
      <c r="AO9" s="21">
        <v>3780.48</v>
      </c>
      <c r="AP9" s="21">
        <v>310</v>
      </c>
      <c r="AQ9" s="2"/>
      <c r="AR9" s="2"/>
      <c r="AS9" s="2"/>
      <c r="AT9" s="2"/>
      <c r="AU9" s="2"/>
    </row>
    <row r="10" spans="1:47" x14ac:dyDescent="0.3">
      <c r="A10" s="2">
        <v>9</v>
      </c>
      <c r="B10" s="2">
        <v>9</v>
      </c>
      <c r="C10" s="4" t="str">
        <f>INDEX(Schools!B:B,MATCH('School Metadata'!B10,Schools!A:A,0))</f>
        <v>Gate City Charter Academy</v>
      </c>
      <c r="D10" s="7">
        <v>44678</v>
      </c>
      <c r="E10" s="17">
        <v>44600.435997060187</v>
      </c>
      <c r="F10" s="2" t="s">
        <v>160</v>
      </c>
      <c r="G10" s="2" t="s">
        <v>165</v>
      </c>
      <c r="H10" s="2">
        <v>100</v>
      </c>
      <c r="I10" s="2">
        <v>84</v>
      </c>
      <c r="J10" s="2">
        <v>84</v>
      </c>
      <c r="K10" s="2">
        <v>84</v>
      </c>
      <c r="L10" s="2">
        <v>84</v>
      </c>
      <c r="M10" s="2">
        <v>84</v>
      </c>
      <c r="N10" s="2">
        <v>84</v>
      </c>
      <c r="O10" s="2">
        <v>78</v>
      </c>
      <c r="P10" s="2">
        <v>78</v>
      </c>
      <c r="Q10" s="2" t="s">
        <v>166</v>
      </c>
      <c r="R10" s="2" t="s">
        <v>166</v>
      </c>
      <c r="S10" s="2" t="s">
        <v>166</v>
      </c>
      <c r="T10" s="2" t="s">
        <v>166</v>
      </c>
      <c r="W10" s="2" t="s">
        <v>167</v>
      </c>
      <c r="X10" s="19">
        <v>0.3125</v>
      </c>
      <c r="Y10" s="19">
        <v>0.625</v>
      </c>
      <c r="AC10" s="2" t="s">
        <v>178</v>
      </c>
      <c r="AD10" s="2">
        <v>2</v>
      </c>
      <c r="AE10" s="2">
        <v>1</v>
      </c>
      <c r="AF10" s="2">
        <v>1</v>
      </c>
      <c r="AG10" s="2">
        <v>0</v>
      </c>
      <c r="AH10" s="2">
        <v>0</v>
      </c>
      <c r="AI10" s="2">
        <v>0</v>
      </c>
      <c r="AK10" s="2">
        <v>0</v>
      </c>
      <c r="AL10" s="2">
        <v>0</v>
      </c>
      <c r="AM10" s="2" t="s">
        <v>170</v>
      </c>
      <c r="AN10" s="21">
        <v>1496</v>
      </c>
      <c r="AO10" s="21">
        <v>3157.44</v>
      </c>
      <c r="AP10" s="21">
        <v>561</v>
      </c>
      <c r="AQ10" s="2"/>
      <c r="AR10" s="2"/>
      <c r="AS10" s="2"/>
      <c r="AT10" s="2"/>
      <c r="AU10" s="2"/>
    </row>
    <row r="11" spans="1:47" x14ac:dyDescent="0.3">
      <c r="A11" s="2">
        <v>10</v>
      </c>
      <c r="B11" s="2">
        <v>10</v>
      </c>
      <c r="C11" s="4" t="str">
        <f>INDEX(Schools!B:B,MATCH('School Metadata'!B11,Schools!A:A,0))</f>
        <v>Bethany Community School</v>
      </c>
      <c r="D11" s="7">
        <v>44679</v>
      </c>
      <c r="E11" s="17">
        <v>44615.635863726849</v>
      </c>
      <c r="F11" s="2" t="s">
        <v>160</v>
      </c>
      <c r="G11" s="2" t="s">
        <v>165</v>
      </c>
      <c r="H11" s="2" t="s">
        <v>166</v>
      </c>
      <c r="I11" s="2" t="s">
        <v>166</v>
      </c>
      <c r="J11" s="2" t="s">
        <v>166</v>
      </c>
      <c r="K11" s="2" t="s">
        <v>166</v>
      </c>
      <c r="L11" s="2" t="s">
        <v>166</v>
      </c>
      <c r="M11" s="2" t="s">
        <v>166</v>
      </c>
      <c r="N11" s="2">
        <v>99</v>
      </c>
      <c r="O11" s="2">
        <v>102</v>
      </c>
      <c r="P11" s="2">
        <v>99</v>
      </c>
      <c r="Q11" s="2">
        <v>88</v>
      </c>
      <c r="R11" s="2">
        <v>69</v>
      </c>
      <c r="S11" s="2">
        <v>80</v>
      </c>
      <c r="T11" s="2">
        <v>40</v>
      </c>
      <c r="W11" s="2" t="s">
        <v>167</v>
      </c>
      <c r="X11" s="19">
        <v>0.31597222222222221</v>
      </c>
      <c r="Y11" s="19">
        <v>0.625</v>
      </c>
      <c r="AC11" s="2" t="s">
        <v>179</v>
      </c>
      <c r="AD11" s="2">
        <v>160</v>
      </c>
      <c r="AE11" s="2">
        <v>5</v>
      </c>
      <c r="AF11" s="2">
        <v>6</v>
      </c>
      <c r="AG11" s="2">
        <v>21</v>
      </c>
      <c r="AH11" s="2">
        <v>36</v>
      </c>
      <c r="AI11" s="2">
        <v>11</v>
      </c>
      <c r="AK11" s="2">
        <v>0</v>
      </c>
      <c r="AL11" s="2">
        <v>0</v>
      </c>
      <c r="AM11" s="2" t="s">
        <v>172</v>
      </c>
      <c r="AN11" s="21">
        <v>192</v>
      </c>
      <c r="AO11" s="21">
        <v>1635</v>
      </c>
      <c r="AP11" s="21">
        <v>251</v>
      </c>
      <c r="AQ11" s="2"/>
      <c r="AR11" s="2"/>
      <c r="AS11" s="2"/>
      <c r="AT11" s="2"/>
      <c r="AU11" s="2"/>
    </row>
    <row r="12" spans="1:47" x14ac:dyDescent="0.3">
      <c r="A12" s="2">
        <v>11</v>
      </c>
      <c r="B12" s="2">
        <v>11</v>
      </c>
      <c r="C12" s="4" t="str">
        <f>INDEX(Schools!B:B,MATCH('School Metadata'!B12,Schools!A:A,0))</f>
        <v>Apprentice Academy High School of North Carolina</v>
      </c>
      <c r="D12" s="7">
        <v>44684</v>
      </c>
      <c r="E12" s="17">
        <v>44610.723921087963</v>
      </c>
      <c r="F12" s="2" t="s">
        <v>160</v>
      </c>
      <c r="G12" s="2" t="s">
        <v>165</v>
      </c>
      <c r="H12" s="2" t="s">
        <v>166</v>
      </c>
      <c r="I12" s="2" t="s">
        <v>166</v>
      </c>
      <c r="J12" s="2" t="s">
        <v>166</v>
      </c>
      <c r="K12" s="2" t="s">
        <v>166</v>
      </c>
      <c r="L12" s="2" t="s">
        <v>166</v>
      </c>
      <c r="M12" s="2" t="s">
        <v>166</v>
      </c>
      <c r="N12" s="2" t="s">
        <v>166</v>
      </c>
      <c r="O12" s="2" t="s">
        <v>166</v>
      </c>
      <c r="P12" s="2" t="s">
        <v>166</v>
      </c>
      <c r="Q12" s="2">
        <v>75</v>
      </c>
      <c r="R12" s="2">
        <v>75</v>
      </c>
      <c r="S12" s="2">
        <v>60</v>
      </c>
      <c r="T12" s="2">
        <v>40</v>
      </c>
      <c r="W12" s="2" t="s">
        <v>167</v>
      </c>
      <c r="X12" s="19">
        <v>0.33333333333333331</v>
      </c>
      <c r="Y12" s="19">
        <v>0.64583333333333337</v>
      </c>
      <c r="AC12" s="2" t="s">
        <v>180</v>
      </c>
      <c r="AD12" s="2">
        <v>90</v>
      </c>
      <c r="AE12" s="2">
        <v>3</v>
      </c>
      <c r="AF12" s="2">
        <v>3</v>
      </c>
      <c r="AG12" s="2">
        <v>0</v>
      </c>
      <c r="AH12" s="2">
        <v>5</v>
      </c>
      <c r="AI12" s="2">
        <v>15</v>
      </c>
      <c r="AK12" s="2">
        <v>0</v>
      </c>
      <c r="AL12" s="2">
        <v>0</v>
      </c>
      <c r="AM12" s="2" t="s">
        <v>170</v>
      </c>
      <c r="AN12" s="21">
        <v>837</v>
      </c>
      <c r="AO12" s="21">
        <v>360</v>
      </c>
      <c r="AP12" s="21">
        <v>56</v>
      </c>
      <c r="AQ12" s="2"/>
      <c r="AR12" s="2"/>
      <c r="AS12" s="2"/>
      <c r="AT12" s="2"/>
      <c r="AU12" s="2"/>
    </row>
    <row r="13" spans="1:47" x14ac:dyDescent="0.3">
      <c r="A13" s="2">
        <v>12</v>
      </c>
      <c r="B13" s="2">
        <v>12</v>
      </c>
      <c r="C13" s="4" t="str">
        <f>INDEX(Schools!B:B,MATCH('School Metadata'!B13,Schools!A:A,0))</f>
        <v>Telra Institute</v>
      </c>
      <c r="D13" s="7">
        <v>44686</v>
      </c>
      <c r="E13" s="17">
        <v>44614.277688553244</v>
      </c>
      <c r="F13" s="2" t="s">
        <v>160</v>
      </c>
      <c r="G13" s="2" t="s">
        <v>165</v>
      </c>
      <c r="H13" s="2">
        <v>78</v>
      </c>
      <c r="I13" s="2">
        <v>78</v>
      </c>
      <c r="J13" s="2">
        <v>55</v>
      </c>
      <c r="K13" s="2">
        <v>35</v>
      </c>
      <c r="L13" s="2" t="s">
        <v>166</v>
      </c>
      <c r="M13" s="2" t="s">
        <v>166</v>
      </c>
      <c r="N13" s="2" t="s">
        <v>166</v>
      </c>
      <c r="O13" s="2" t="s">
        <v>166</v>
      </c>
      <c r="P13" s="2" t="s">
        <v>166</v>
      </c>
      <c r="Q13" s="2" t="s">
        <v>166</v>
      </c>
      <c r="R13" s="2" t="s">
        <v>166</v>
      </c>
      <c r="S13" s="2" t="s">
        <v>166</v>
      </c>
      <c r="T13" s="2" t="s">
        <v>166</v>
      </c>
      <c r="W13" s="2" t="s">
        <v>167</v>
      </c>
      <c r="X13" s="19">
        <v>0.34375</v>
      </c>
      <c r="Y13" s="19">
        <v>0.64583333333333337</v>
      </c>
      <c r="AC13" s="2" t="s">
        <v>181</v>
      </c>
      <c r="AD13" s="2">
        <v>65</v>
      </c>
      <c r="AE13" s="2">
        <v>3</v>
      </c>
      <c r="AF13" s="2">
        <v>3</v>
      </c>
      <c r="AG13" s="2">
        <v>0</v>
      </c>
      <c r="AH13" s="2">
        <v>0</v>
      </c>
      <c r="AI13" s="2">
        <v>0</v>
      </c>
      <c r="AK13" s="2">
        <v>3</v>
      </c>
      <c r="AL13" s="2">
        <v>0</v>
      </c>
      <c r="AM13" s="2" t="s">
        <v>170</v>
      </c>
      <c r="AN13" s="21">
        <v>316</v>
      </c>
      <c r="AO13" s="21">
        <v>1392</v>
      </c>
      <c r="AP13" s="21">
        <v>128</v>
      </c>
      <c r="AQ13" s="2"/>
      <c r="AR13" s="2"/>
      <c r="AS13" s="2"/>
      <c r="AT13" s="2"/>
      <c r="AU13" s="2"/>
    </row>
    <row r="14" spans="1:47" x14ac:dyDescent="0.3">
      <c r="A14" s="2">
        <v>13</v>
      </c>
      <c r="B14" s="2">
        <v>13</v>
      </c>
      <c r="C14" s="4" t="str">
        <f>INDEX(Schools!B:B,MATCH('School Metadata'!B14,Schools!A:A,0))</f>
        <v>Arapahoe Charter School</v>
      </c>
      <c r="D14" s="7">
        <v>44691</v>
      </c>
      <c r="E14" s="17">
        <v>44613.25705378472</v>
      </c>
      <c r="F14" s="2" t="s">
        <v>160</v>
      </c>
      <c r="G14" s="2" t="s">
        <v>165</v>
      </c>
      <c r="H14" s="2">
        <v>46</v>
      </c>
      <c r="I14" s="2">
        <v>27</v>
      </c>
      <c r="J14" s="2">
        <v>43</v>
      </c>
      <c r="K14" s="2">
        <v>42</v>
      </c>
      <c r="L14" s="2">
        <v>38</v>
      </c>
      <c r="M14" s="2">
        <v>53</v>
      </c>
      <c r="N14" s="2">
        <v>48</v>
      </c>
      <c r="O14" s="2">
        <v>49</v>
      </c>
      <c r="P14" s="2">
        <v>43</v>
      </c>
      <c r="Q14" s="2">
        <v>37</v>
      </c>
      <c r="R14" s="2">
        <v>15</v>
      </c>
      <c r="S14" s="2">
        <v>26</v>
      </c>
      <c r="T14" s="2">
        <v>24</v>
      </c>
      <c r="W14" s="2" t="s">
        <v>167</v>
      </c>
      <c r="X14" s="19">
        <v>0.32291666666666669</v>
      </c>
      <c r="Y14" s="19">
        <v>0.62847222222222221</v>
      </c>
      <c r="AC14" s="2" t="s">
        <v>182</v>
      </c>
      <c r="AD14" s="2">
        <v>395</v>
      </c>
      <c r="AE14" s="2">
        <v>12</v>
      </c>
      <c r="AF14" s="2">
        <v>0</v>
      </c>
      <c r="AG14" s="2">
        <v>0</v>
      </c>
      <c r="AH14" s="2">
        <v>5</v>
      </c>
      <c r="AI14" s="2">
        <v>5</v>
      </c>
      <c r="AK14" s="2">
        <v>1</v>
      </c>
      <c r="AL14" s="2">
        <v>0</v>
      </c>
      <c r="AM14" s="2" t="s">
        <v>172</v>
      </c>
      <c r="AN14" s="21">
        <v>415</v>
      </c>
      <c r="AO14" s="21">
        <v>524</v>
      </c>
      <c r="AP14" s="21">
        <v>54</v>
      </c>
      <c r="AQ14" s="2"/>
      <c r="AR14" s="2"/>
      <c r="AS14" s="2"/>
      <c r="AT14" s="2"/>
      <c r="AU14" s="2"/>
    </row>
    <row r="15" spans="1:47" x14ac:dyDescent="0.3">
      <c r="A15" s="2">
        <v>14</v>
      </c>
      <c r="B15" s="2">
        <v>14</v>
      </c>
      <c r="C15" s="4" t="str">
        <f>INDEX(Schools!B:B,MATCH('School Metadata'!B15,Schools!A:A,0))</f>
        <v>Research Triangle High School</v>
      </c>
      <c r="D15" s="7">
        <v>44692</v>
      </c>
      <c r="E15" s="17">
        <v>44627.614555138891</v>
      </c>
      <c r="F15" s="2" t="s">
        <v>160</v>
      </c>
      <c r="G15" s="2" t="s">
        <v>165</v>
      </c>
      <c r="H15" s="2" t="s">
        <v>166</v>
      </c>
      <c r="I15" s="2" t="s">
        <v>166</v>
      </c>
      <c r="J15" s="2" t="s">
        <v>166</v>
      </c>
      <c r="K15" s="2" t="s">
        <v>166</v>
      </c>
      <c r="L15" s="2" t="s">
        <v>166</v>
      </c>
      <c r="M15" s="2" t="s">
        <v>166</v>
      </c>
      <c r="N15" s="2" t="s">
        <v>166</v>
      </c>
      <c r="O15" s="2" t="s">
        <v>166</v>
      </c>
      <c r="P15" s="2" t="s">
        <v>166</v>
      </c>
      <c r="Q15" s="2">
        <v>138</v>
      </c>
      <c r="R15" s="2">
        <v>160</v>
      </c>
      <c r="S15" s="2">
        <v>180</v>
      </c>
      <c r="T15" s="2">
        <v>135</v>
      </c>
      <c r="W15" s="2" t="s">
        <v>167</v>
      </c>
      <c r="X15" s="19">
        <v>0.36458333333333331</v>
      </c>
      <c r="Y15" s="19">
        <v>0.66666666666666663</v>
      </c>
      <c r="AC15" s="2" t="s">
        <v>183</v>
      </c>
      <c r="AD15" s="2">
        <v>18</v>
      </c>
      <c r="AE15" s="2">
        <v>1</v>
      </c>
      <c r="AF15" s="2">
        <v>1</v>
      </c>
      <c r="AG15" s="2" t="s">
        <v>166</v>
      </c>
      <c r="AH15" s="2" t="s">
        <v>166</v>
      </c>
      <c r="AI15" s="2" t="s">
        <v>166</v>
      </c>
      <c r="AJ15" s="2">
        <v>75</v>
      </c>
      <c r="AK15" s="2" t="s">
        <v>166</v>
      </c>
      <c r="AL15" s="2">
        <v>4</v>
      </c>
      <c r="AM15" s="2" t="s">
        <v>170</v>
      </c>
      <c r="AN15" s="21">
        <v>639</v>
      </c>
      <c r="AO15" s="21">
        <v>1153</v>
      </c>
      <c r="AP15" s="21">
        <v>103</v>
      </c>
      <c r="AQ15" s="2"/>
      <c r="AR15" s="2"/>
      <c r="AS15" s="2"/>
      <c r="AT15" s="2"/>
      <c r="AU15" s="2"/>
    </row>
    <row r="16" spans="1:47" x14ac:dyDescent="0.3">
      <c r="A16" s="2">
        <v>15</v>
      </c>
      <c r="B16" s="2">
        <v>15</v>
      </c>
      <c r="C16" s="4" t="str">
        <f>INDEX(Schools!B:B,MATCH('School Metadata'!B16,Schools!A:A,0))</f>
        <v>Oxford Preparatory School</v>
      </c>
      <c r="D16" s="7">
        <v>44699</v>
      </c>
      <c r="E16" s="17">
        <v>44613.612021377317</v>
      </c>
      <c r="F16" s="2" t="s">
        <v>160</v>
      </c>
      <c r="G16" s="2" t="s">
        <v>165</v>
      </c>
      <c r="H16" s="2">
        <v>58</v>
      </c>
      <c r="I16" s="2">
        <v>61</v>
      </c>
      <c r="J16" s="2">
        <v>66</v>
      </c>
      <c r="K16" s="2">
        <v>61</v>
      </c>
      <c r="L16" s="2">
        <v>56</v>
      </c>
      <c r="M16" s="2">
        <v>67</v>
      </c>
      <c r="N16" s="2">
        <v>71</v>
      </c>
      <c r="O16" s="2">
        <v>75</v>
      </c>
      <c r="P16" s="2">
        <v>69</v>
      </c>
      <c r="Q16" s="2">
        <v>80</v>
      </c>
      <c r="R16" s="2">
        <v>56</v>
      </c>
      <c r="S16" s="2">
        <v>53</v>
      </c>
      <c r="T16" s="2">
        <v>28</v>
      </c>
      <c r="W16" s="2" t="s">
        <v>167</v>
      </c>
      <c r="X16" s="19">
        <v>0.33333333333333331</v>
      </c>
      <c r="Y16" s="19">
        <v>0.61458333333333337</v>
      </c>
      <c r="Z16" s="19">
        <v>0.34722222222222227</v>
      </c>
      <c r="AA16" s="19">
        <v>0.63888888888888895</v>
      </c>
      <c r="AB16" s="2" t="s">
        <v>184</v>
      </c>
      <c r="AC16" s="2" t="s">
        <v>185</v>
      </c>
      <c r="AD16" s="2">
        <v>0</v>
      </c>
      <c r="AE16" s="2">
        <v>0</v>
      </c>
      <c r="AF16" s="2">
        <v>0</v>
      </c>
      <c r="AG16" s="2">
        <v>10</v>
      </c>
      <c r="AH16" s="2">
        <v>30</v>
      </c>
      <c r="AI16" s="2">
        <v>22</v>
      </c>
      <c r="AK16" s="2">
        <v>5</v>
      </c>
      <c r="AL16" s="2">
        <v>0</v>
      </c>
      <c r="AM16" s="2" t="s">
        <v>172</v>
      </c>
      <c r="AN16" s="21">
        <v>412</v>
      </c>
      <c r="AO16" s="21">
        <v>1988</v>
      </c>
      <c r="AP16" s="21">
        <v>246</v>
      </c>
      <c r="AQ16" s="2"/>
      <c r="AR16" s="2"/>
      <c r="AS16" s="2"/>
      <c r="AT16" s="2"/>
      <c r="AU16" s="2"/>
    </row>
    <row r="17" spans="1:47" x14ac:dyDescent="0.3">
      <c r="A17" s="2">
        <v>16</v>
      </c>
      <c r="B17" s="2">
        <v>16</v>
      </c>
      <c r="C17" s="4" t="str">
        <f>INDEX(Schools!B:B,MATCH('School Metadata'!B17,Schools!A:A,0))</f>
        <v>Voyager Academy</v>
      </c>
      <c r="D17" s="7">
        <v>44700</v>
      </c>
      <c r="E17" s="17">
        <v>44613.384123506941</v>
      </c>
      <c r="F17" s="2" t="s">
        <v>160</v>
      </c>
      <c r="G17" s="2" t="s">
        <v>165</v>
      </c>
      <c r="H17" s="2">
        <v>100</v>
      </c>
      <c r="I17" s="2">
        <v>105</v>
      </c>
      <c r="J17" s="2">
        <v>99</v>
      </c>
      <c r="K17" s="2">
        <v>105</v>
      </c>
      <c r="W17" s="2" t="s">
        <v>167</v>
      </c>
      <c r="X17" s="19">
        <v>0.32291666666666669</v>
      </c>
      <c r="Y17" s="19">
        <v>0.61458333333333337</v>
      </c>
      <c r="AM17" s="2" t="s">
        <v>170</v>
      </c>
      <c r="AN17" s="21">
        <v>285</v>
      </c>
      <c r="AO17" s="22">
        <v>3785.7599999999998</v>
      </c>
      <c r="AP17" s="21">
        <v>178</v>
      </c>
      <c r="AQ17" s="2"/>
      <c r="AR17" s="2"/>
      <c r="AS17" s="2"/>
      <c r="AT17" s="2"/>
      <c r="AU17" s="2"/>
    </row>
    <row r="18" spans="1:47" x14ac:dyDescent="0.3">
      <c r="A18" s="2">
        <v>17</v>
      </c>
      <c r="B18" s="2">
        <v>17</v>
      </c>
      <c r="C18" s="4" t="str">
        <f>INDEX(Schools!B:B,MATCH('School Metadata'!B18,Schools!A:A,0))</f>
        <v>Excelsior Classical Academy CFA</v>
      </c>
      <c r="D18" s="7">
        <v>44714</v>
      </c>
      <c r="E18" s="17">
        <v>44616.428510381942</v>
      </c>
      <c r="F18" s="2" t="s">
        <v>160</v>
      </c>
      <c r="G18" s="2" t="s">
        <v>186</v>
      </c>
      <c r="H18" s="2">
        <v>92</v>
      </c>
      <c r="I18" s="2">
        <v>93</v>
      </c>
      <c r="J18" s="2">
        <v>95</v>
      </c>
      <c r="K18" s="2">
        <v>94</v>
      </c>
      <c r="L18" s="2">
        <v>93</v>
      </c>
      <c r="M18" s="2">
        <v>92</v>
      </c>
      <c r="N18" s="2">
        <v>93</v>
      </c>
      <c r="O18" s="2">
        <v>87</v>
      </c>
      <c r="P18" s="2">
        <v>76</v>
      </c>
      <c r="Q18" s="2">
        <v>44</v>
      </c>
      <c r="R18" s="2">
        <v>40</v>
      </c>
      <c r="S18" s="2" t="s">
        <v>166</v>
      </c>
      <c r="T18" s="2" t="s">
        <v>166</v>
      </c>
      <c r="W18" s="2" t="s">
        <v>167</v>
      </c>
      <c r="X18" s="19">
        <v>0.33333333333333331</v>
      </c>
      <c r="Y18" s="19">
        <v>0.66666666666666663</v>
      </c>
      <c r="AC18" s="2" t="s">
        <v>187</v>
      </c>
      <c r="AD18" s="2">
        <v>420</v>
      </c>
      <c r="AE18" s="2">
        <v>7</v>
      </c>
      <c r="AF18" s="2">
        <v>7</v>
      </c>
      <c r="AG18" s="2">
        <v>4</v>
      </c>
      <c r="AH18" s="2">
        <v>0</v>
      </c>
      <c r="AI18" s="2">
        <v>0</v>
      </c>
      <c r="AK18" s="2">
        <v>3</v>
      </c>
      <c r="AL18" s="2">
        <v>0</v>
      </c>
      <c r="AM18" s="2" t="s">
        <v>170</v>
      </c>
      <c r="AN18" s="21">
        <v>3194.4</v>
      </c>
      <c r="AO18" s="22">
        <v>2360</v>
      </c>
      <c r="AP18" s="21">
        <v>171</v>
      </c>
      <c r="AQ18" s="2"/>
      <c r="AR18" s="2"/>
      <c r="AS18" s="2"/>
      <c r="AT18" s="2"/>
      <c r="AU18" s="2"/>
    </row>
    <row r="19" spans="1:47" x14ac:dyDescent="0.3">
      <c r="A19" s="2">
        <v>18</v>
      </c>
      <c r="B19" s="2">
        <v>18</v>
      </c>
      <c r="C19" s="4" t="str">
        <f>INDEX(Schools!B:B,MATCH('School Metadata'!B19,Schools!A:A,0))</f>
        <v>East Wake High School</v>
      </c>
      <c r="D19" s="7">
        <v>44824</v>
      </c>
      <c r="E19" s="17">
        <v>44806.862836527776</v>
      </c>
      <c r="F19" s="2" t="s">
        <v>162</v>
      </c>
      <c r="G19" s="2" t="s">
        <v>165</v>
      </c>
      <c r="H19" s="2" t="s">
        <v>166</v>
      </c>
      <c r="I19" s="2" t="s">
        <v>166</v>
      </c>
      <c r="J19" s="2" t="s">
        <v>166</v>
      </c>
      <c r="K19" s="2" t="s">
        <v>166</v>
      </c>
      <c r="L19" s="2" t="s">
        <v>166</v>
      </c>
      <c r="M19" s="2" t="s">
        <v>166</v>
      </c>
      <c r="N19" s="2" t="s">
        <v>166</v>
      </c>
      <c r="O19" s="2" t="s">
        <v>166</v>
      </c>
      <c r="P19" s="2" t="s">
        <v>166</v>
      </c>
      <c r="Q19" s="2">
        <v>490</v>
      </c>
      <c r="R19" s="2">
        <v>438</v>
      </c>
      <c r="S19" s="2">
        <v>399</v>
      </c>
      <c r="T19" s="2">
        <v>349</v>
      </c>
      <c r="W19" s="2" t="s">
        <v>167</v>
      </c>
      <c r="X19" s="19">
        <v>0.30902777777777779</v>
      </c>
      <c r="Y19" s="19">
        <v>0.59583333333333333</v>
      </c>
      <c r="AC19" s="2" t="s">
        <v>188</v>
      </c>
      <c r="AD19" s="2">
        <v>1000</v>
      </c>
      <c r="AE19" s="2">
        <v>16</v>
      </c>
      <c r="AF19" s="2">
        <v>16</v>
      </c>
      <c r="AG19" s="2">
        <v>0</v>
      </c>
      <c r="AH19" s="2">
        <v>35</v>
      </c>
      <c r="AI19" s="2">
        <v>52</v>
      </c>
      <c r="AK19" s="2">
        <v>0</v>
      </c>
      <c r="AL19" s="2">
        <v>0</v>
      </c>
      <c r="AM19" s="2" t="s">
        <v>172</v>
      </c>
      <c r="AN19" s="21">
        <v>2016.96</v>
      </c>
      <c r="AO19" s="21">
        <v>1478.4</v>
      </c>
      <c r="AP19" s="21">
        <v>122</v>
      </c>
      <c r="AQ19" s="2"/>
      <c r="AR19" s="2"/>
      <c r="AS19" s="2"/>
      <c r="AT19" s="2"/>
      <c r="AU19" s="2"/>
    </row>
    <row r="20" spans="1:47" x14ac:dyDescent="0.3">
      <c r="A20" s="2">
        <v>19</v>
      </c>
      <c r="B20" s="2">
        <v>19</v>
      </c>
      <c r="C20" s="4" t="str">
        <f>INDEX(Schools!B:B,MATCH('School Metadata'!B20,Schools!A:A,0))</f>
        <v>Fuquay-Varina Middle</v>
      </c>
      <c r="D20" s="7">
        <v>44826</v>
      </c>
      <c r="E20" s="17">
        <v>44810.458343946761</v>
      </c>
      <c r="F20" s="2" t="s">
        <v>162</v>
      </c>
      <c r="G20" s="2" t="s">
        <v>165</v>
      </c>
      <c r="H20" s="2" t="s">
        <v>166</v>
      </c>
      <c r="I20" s="2" t="s">
        <v>166</v>
      </c>
      <c r="J20" s="2" t="s">
        <v>166</v>
      </c>
      <c r="K20" s="2" t="s">
        <v>166</v>
      </c>
      <c r="L20" s="2" t="s">
        <v>166</v>
      </c>
      <c r="M20" s="2" t="s">
        <v>166</v>
      </c>
      <c r="N20" s="2">
        <v>369</v>
      </c>
      <c r="O20" s="2">
        <v>401</v>
      </c>
      <c r="P20" s="2">
        <v>396</v>
      </c>
      <c r="Q20" s="2" t="s">
        <v>166</v>
      </c>
      <c r="R20" s="2" t="s">
        <v>166</v>
      </c>
      <c r="S20" s="2" t="s">
        <v>166</v>
      </c>
      <c r="T20" s="2" t="s">
        <v>166</v>
      </c>
      <c r="W20" s="2" t="s">
        <v>167</v>
      </c>
      <c r="X20" s="19">
        <v>0.34375</v>
      </c>
      <c r="Y20" s="19">
        <v>0.625</v>
      </c>
      <c r="AC20" s="2" t="s">
        <v>187</v>
      </c>
      <c r="AD20" s="2">
        <v>700</v>
      </c>
      <c r="AE20" s="2">
        <v>12</v>
      </c>
      <c r="AF20" s="2">
        <v>13</v>
      </c>
      <c r="AG20" s="2">
        <v>0</v>
      </c>
      <c r="AH20" s="2">
        <v>0</v>
      </c>
      <c r="AI20" s="2">
        <v>0</v>
      </c>
      <c r="AK20" s="2">
        <v>95</v>
      </c>
      <c r="AL20" s="2">
        <v>2</v>
      </c>
      <c r="AM20" s="2" t="s">
        <v>170</v>
      </c>
      <c r="AN20" s="21">
        <v>1416</v>
      </c>
      <c r="AO20" s="21">
        <v>2944.24</v>
      </c>
      <c r="AP20" s="21">
        <v>210</v>
      </c>
      <c r="AQ20" s="2"/>
      <c r="AR20" s="2"/>
      <c r="AS20" s="2"/>
      <c r="AT20" s="2"/>
      <c r="AU20" s="2"/>
    </row>
    <row r="21" spans="1:47" x14ac:dyDescent="0.3">
      <c r="A21" s="2">
        <v>20</v>
      </c>
      <c r="B21" s="2">
        <v>20</v>
      </c>
      <c r="C21" s="4" t="str">
        <f>INDEX(Schools!B:B,MATCH('School Metadata'!B21,Schools!A:A,0))</f>
        <v>Southern Nash Middle</v>
      </c>
      <c r="D21" s="7">
        <v>44831</v>
      </c>
      <c r="E21" s="17">
        <v>44809.649375023146</v>
      </c>
      <c r="F21" s="2" t="s">
        <v>162</v>
      </c>
      <c r="G21" s="2" t="s">
        <v>165</v>
      </c>
      <c r="H21" s="2" t="s">
        <v>166</v>
      </c>
      <c r="I21" s="2" t="s">
        <v>166</v>
      </c>
      <c r="J21" s="2" t="s">
        <v>166</v>
      </c>
      <c r="K21" s="2" t="s">
        <v>166</v>
      </c>
      <c r="L21" s="2" t="s">
        <v>166</v>
      </c>
      <c r="M21" s="2" t="s">
        <v>166</v>
      </c>
      <c r="N21" s="2">
        <v>270</v>
      </c>
      <c r="O21" s="2">
        <v>253</v>
      </c>
      <c r="P21" s="2">
        <v>276</v>
      </c>
      <c r="Q21" s="2" t="s">
        <v>166</v>
      </c>
      <c r="R21" s="2" t="s">
        <v>166</v>
      </c>
      <c r="S21" s="2" t="s">
        <v>166</v>
      </c>
      <c r="T21" s="2" t="s">
        <v>166</v>
      </c>
      <c r="W21" s="2" t="s">
        <v>167</v>
      </c>
      <c r="X21" s="19">
        <v>0.35416666666666669</v>
      </c>
      <c r="Y21" s="19">
        <v>0.64583333333333337</v>
      </c>
      <c r="AC21" s="2" t="s">
        <v>173</v>
      </c>
      <c r="AD21" s="2">
        <v>450</v>
      </c>
      <c r="AE21" s="2">
        <v>13</v>
      </c>
      <c r="AF21" s="2">
        <v>13</v>
      </c>
      <c r="AG21" s="2" t="s">
        <v>166</v>
      </c>
      <c r="AH21" s="2" t="s">
        <v>166</v>
      </c>
      <c r="AI21" s="2" t="s">
        <v>166</v>
      </c>
      <c r="AJ21" s="2">
        <v>0</v>
      </c>
      <c r="AK21" s="2">
        <v>0</v>
      </c>
      <c r="AL21" s="2">
        <v>0</v>
      </c>
      <c r="AM21" s="2" t="s">
        <v>172</v>
      </c>
      <c r="AN21" s="21">
        <v>1949.8801238399997</v>
      </c>
      <c r="AO21" s="21">
        <v>2672.2801776000006</v>
      </c>
      <c r="AP21" s="21">
        <v>144</v>
      </c>
    </row>
    <row r="22" spans="1:47" x14ac:dyDescent="0.3">
      <c r="A22" s="2">
        <v>21</v>
      </c>
      <c r="B22" s="2">
        <v>21</v>
      </c>
      <c r="C22" s="4" t="str">
        <f>INDEX(Schools!B:B,MATCH('School Metadata'!B22,Schools!A:A,0))</f>
        <v>Selma Middle School</v>
      </c>
      <c r="D22" s="7">
        <v>44833</v>
      </c>
      <c r="E22" s="17">
        <v>44812.385446828703</v>
      </c>
      <c r="F22" s="2" t="s">
        <v>162</v>
      </c>
      <c r="G22" s="2" t="s">
        <v>165</v>
      </c>
      <c r="H22" s="2" t="s">
        <v>166</v>
      </c>
      <c r="I22" s="2" t="s">
        <v>166</v>
      </c>
      <c r="J22" s="2" t="s">
        <v>166</v>
      </c>
      <c r="K22" s="2" t="s">
        <v>166</v>
      </c>
      <c r="L22" s="2" t="s">
        <v>166</v>
      </c>
      <c r="M22" s="2" t="s">
        <v>166</v>
      </c>
      <c r="N22" s="2">
        <v>107</v>
      </c>
      <c r="O22" s="2">
        <v>123</v>
      </c>
      <c r="P22" s="2">
        <v>148</v>
      </c>
      <c r="Q22" s="2" t="s">
        <v>166</v>
      </c>
      <c r="R22" s="2" t="s">
        <v>166</v>
      </c>
      <c r="S22" s="2" t="s">
        <v>166</v>
      </c>
      <c r="T22" s="2" t="s">
        <v>166</v>
      </c>
      <c r="W22" s="2" t="s">
        <v>167</v>
      </c>
      <c r="X22" s="19">
        <v>0.30902777777777779</v>
      </c>
      <c r="Y22" s="19">
        <v>0.62847222222222221</v>
      </c>
      <c r="AC22" s="2" t="s">
        <v>189</v>
      </c>
      <c r="AD22" s="2">
        <v>348</v>
      </c>
      <c r="AE22" s="2">
        <v>9</v>
      </c>
      <c r="AF22" s="2">
        <v>9</v>
      </c>
      <c r="AG22" s="2">
        <v>0</v>
      </c>
      <c r="AH22" s="2">
        <v>0</v>
      </c>
      <c r="AI22" s="2">
        <v>0</v>
      </c>
      <c r="AK22" s="2">
        <v>0</v>
      </c>
      <c r="AL22" s="2">
        <v>0</v>
      </c>
      <c r="AM22" s="2" t="s">
        <v>172</v>
      </c>
      <c r="AN22" s="21">
        <v>40</v>
      </c>
      <c r="AO22" s="21">
        <v>592</v>
      </c>
      <c r="AP22" s="21">
        <v>60</v>
      </c>
    </row>
    <row r="23" spans="1:47" x14ac:dyDescent="0.3">
      <c r="A23" s="2">
        <v>22</v>
      </c>
      <c r="B23" s="2">
        <v>22</v>
      </c>
      <c r="C23" s="4" t="str">
        <f>INDEX(Schools!B:B,MATCH('School Metadata'!B23,Schools!A:A,0))</f>
        <v>Chatham School of Science &amp; Engineering</v>
      </c>
      <c r="D23" s="7">
        <v>44838</v>
      </c>
      <c r="E23" s="17">
        <v>44805.597073229168</v>
      </c>
      <c r="F23" s="2" t="s">
        <v>162</v>
      </c>
      <c r="G23" s="2" t="s">
        <v>190</v>
      </c>
      <c r="H23" s="2" t="s">
        <v>166</v>
      </c>
      <c r="I23" s="2" t="s">
        <v>166</v>
      </c>
      <c r="J23" s="2" t="s">
        <v>166</v>
      </c>
      <c r="K23" s="2" t="s">
        <v>166</v>
      </c>
      <c r="L23" s="2" t="s">
        <v>166</v>
      </c>
      <c r="M23" s="2" t="s">
        <v>166</v>
      </c>
      <c r="N23" s="2" t="s">
        <v>166</v>
      </c>
      <c r="O23" s="2" t="s">
        <v>166</v>
      </c>
      <c r="P23" s="2" t="s">
        <v>166</v>
      </c>
      <c r="Q23" s="2">
        <v>29</v>
      </c>
      <c r="R23" s="2">
        <v>24</v>
      </c>
      <c r="S23" s="2">
        <v>16</v>
      </c>
      <c r="T23" s="2">
        <v>16</v>
      </c>
      <c r="W23" s="2" t="s">
        <v>199</v>
      </c>
      <c r="X23" s="19">
        <v>0.33333333333333331</v>
      </c>
      <c r="Y23" s="19">
        <v>0.625</v>
      </c>
      <c r="AC23" s="2" t="s">
        <v>191</v>
      </c>
      <c r="AE23" s="2">
        <v>8</v>
      </c>
      <c r="AF23" s="2">
        <v>3</v>
      </c>
      <c r="AG23" s="2">
        <v>0</v>
      </c>
      <c r="AH23" s="2">
        <v>0</v>
      </c>
      <c r="AI23" s="2">
        <v>0</v>
      </c>
      <c r="AK23" s="2">
        <v>0</v>
      </c>
      <c r="AL23" s="2">
        <v>0</v>
      </c>
      <c r="AM23" s="2" t="s">
        <v>170</v>
      </c>
      <c r="AN23" s="22">
        <v>0</v>
      </c>
      <c r="AO23" s="23">
        <v>0</v>
      </c>
      <c r="AP23" s="21">
        <v>244</v>
      </c>
    </row>
    <row r="24" spans="1:47" x14ac:dyDescent="0.3">
      <c r="A24" s="2">
        <v>23</v>
      </c>
      <c r="B24" s="2">
        <v>23</v>
      </c>
      <c r="C24" s="4" t="str">
        <f>INDEX(Schools!B:B,MATCH('School Metadata'!B24,Schools!A:A,0))</f>
        <v>North Johnston High</v>
      </c>
      <c r="D24" s="7">
        <v>44852</v>
      </c>
      <c r="E24" s="17">
        <v>44827.560683356482</v>
      </c>
      <c r="F24" s="2" t="s">
        <v>162</v>
      </c>
      <c r="G24" s="2" t="s">
        <v>165</v>
      </c>
      <c r="H24" s="2" t="s">
        <v>166</v>
      </c>
      <c r="I24" s="2" t="s">
        <v>166</v>
      </c>
      <c r="J24" s="2" t="s">
        <v>166</v>
      </c>
      <c r="K24" s="2" t="s">
        <v>166</v>
      </c>
      <c r="L24" s="2" t="s">
        <v>166</v>
      </c>
      <c r="M24" s="2" t="s">
        <v>166</v>
      </c>
      <c r="N24" s="2" t="s">
        <v>166</v>
      </c>
      <c r="O24" s="2" t="s">
        <v>166</v>
      </c>
      <c r="P24" s="2" t="s">
        <v>166</v>
      </c>
      <c r="Q24" s="2">
        <v>231</v>
      </c>
      <c r="R24" s="2">
        <v>200</v>
      </c>
      <c r="S24" s="2">
        <v>186</v>
      </c>
      <c r="T24" s="2">
        <v>174</v>
      </c>
      <c r="W24" s="2" t="s">
        <v>167</v>
      </c>
      <c r="X24" s="19">
        <v>0.28125</v>
      </c>
      <c r="Y24" s="19">
        <v>0.59375</v>
      </c>
      <c r="AC24" s="2" t="s">
        <v>192</v>
      </c>
      <c r="AD24" s="2">
        <v>450</v>
      </c>
      <c r="AE24" s="2">
        <v>14</v>
      </c>
      <c r="AF24" s="2">
        <v>14</v>
      </c>
      <c r="AG24" s="2" t="s">
        <v>166</v>
      </c>
      <c r="AH24" s="2" t="s">
        <v>166</v>
      </c>
      <c r="AI24" s="2" t="s">
        <v>166</v>
      </c>
      <c r="AJ24" s="2">
        <v>158</v>
      </c>
      <c r="AK24" s="2">
        <v>0</v>
      </c>
      <c r="AL24" s="2">
        <v>0</v>
      </c>
      <c r="AM24" s="2" t="s">
        <v>172</v>
      </c>
      <c r="AN24" s="21">
        <v>632</v>
      </c>
      <c r="AO24" s="21">
        <v>1176</v>
      </c>
      <c r="AP24" s="21">
        <v>90</v>
      </c>
    </row>
    <row r="25" spans="1:47" x14ac:dyDescent="0.3">
      <c r="A25" s="2">
        <v>24</v>
      </c>
      <c r="B25" s="2">
        <v>24</v>
      </c>
      <c r="C25" s="4" t="str">
        <f>INDEX(Schools!B:B,MATCH('School Metadata'!B25,Schools!A:A,0))</f>
        <v>Cleveland High School</v>
      </c>
      <c r="D25" s="7">
        <v>44853</v>
      </c>
      <c r="E25" s="17">
        <v>44830.182550775462</v>
      </c>
      <c r="F25" s="2" t="s">
        <v>162</v>
      </c>
      <c r="G25" s="2" t="s">
        <v>165</v>
      </c>
      <c r="H25" s="2" t="s">
        <v>166</v>
      </c>
      <c r="I25" s="2" t="s">
        <v>166</v>
      </c>
      <c r="J25" s="2" t="s">
        <v>166</v>
      </c>
      <c r="K25" s="2" t="s">
        <v>166</v>
      </c>
      <c r="L25" s="2" t="s">
        <v>166</v>
      </c>
      <c r="M25" s="2" t="s">
        <v>166</v>
      </c>
      <c r="N25" s="2" t="s">
        <v>166</v>
      </c>
      <c r="O25" s="2" t="s">
        <v>166</v>
      </c>
      <c r="P25" s="2" t="s">
        <v>166</v>
      </c>
      <c r="Q25" s="2">
        <v>528</v>
      </c>
      <c r="R25" s="2">
        <v>472</v>
      </c>
      <c r="S25" s="2">
        <v>452</v>
      </c>
      <c r="T25" s="2">
        <v>452</v>
      </c>
      <c r="W25" s="2" t="s">
        <v>167</v>
      </c>
      <c r="X25" s="19">
        <v>0.30208333333333331</v>
      </c>
      <c r="Y25" s="19">
        <v>0.59375</v>
      </c>
      <c r="AC25" s="2" t="s">
        <v>188</v>
      </c>
      <c r="AD25" s="2">
        <v>600</v>
      </c>
      <c r="AE25" s="2">
        <v>31</v>
      </c>
      <c r="AF25" s="2">
        <v>31</v>
      </c>
      <c r="AG25" s="2">
        <v>100</v>
      </c>
      <c r="AH25" s="2">
        <v>200</v>
      </c>
      <c r="AI25" s="2">
        <v>300</v>
      </c>
      <c r="AK25" s="2">
        <v>10</v>
      </c>
      <c r="AL25" s="2">
        <v>1</v>
      </c>
      <c r="AM25" s="2" t="s">
        <v>172</v>
      </c>
      <c r="AN25" s="21">
        <v>2019</v>
      </c>
      <c r="AO25" s="21">
        <v>1838</v>
      </c>
      <c r="AP25" s="21">
        <v>783</v>
      </c>
    </row>
    <row r="26" spans="1:47" x14ac:dyDescent="0.3">
      <c r="A26" s="2">
        <v>25</v>
      </c>
      <c r="B26" s="2">
        <v>25</v>
      </c>
      <c r="C26" s="4" t="str">
        <f>INDEX(Schools!B:B,MATCH('School Metadata'!B26,Schools!A:A,0))</f>
        <v>West Johnston High</v>
      </c>
      <c r="D26" s="7">
        <v>44854</v>
      </c>
      <c r="E26" s="17">
        <v>44839.57257019676</v>
      </c>
      <c r="F26" s="2" t="s">
        <v>162</v>
      </c>
      <c r="G26" s="2" t="s">
        <v>165</v>
      </c>
      <c r="H26" s="2" t="s">
        <v>166</v>
      </c>
      <c r="I26" s="2" t="s">
        <v>166</v>
      </c>
      <c r="J26" s="2" t="s">
        <v>166</v>
      </c>
      <c r="K26" s="2" t="s">
        <v>166</v>
      </c>
      <c r="L26" s="2" t="s">
        <v>166</v>
      </c>
      <c r="M26" s="2" t="s">
        <v>166</v>
      </c>
      <c r="N26" s="2" t="s">
        <v>166</v>
      </c>
      <c r="O26" s="2" t="s">
        <v>166</v>
      </c>
      <c r="P26" s="2" t="s">
        <v>166</v>
      </c>
      <c r="Q26" s="2">
        <v>405</v>
      </c>
      <c r="R26" s="2">
        <v>415</v>
      </c>
      <c r="S26" s="2">
        <v>368</v>
      </c>
      <c r="T26" s="2">
        <v>287</v>
      </c>
      <c r="W26" s="2" t="s">
        <v>167</v>
      </c>
      <c r="X26" s="19">
        <v>0.30208333333333331</v>
      </c>
      <c r="Y26" s="19">
        <v>0.59375</v>
      </c>
      <c r="AC26" s="2" t="s">
        <v>193</v>
      </c>
      <c r="AD26" s="2" t="s">
        <v>166</v>
      </c>
      <c r="AE26" s="2" t="s">
        <v>166</v>
      </c>
      <c r="AF26" s="2" t="s">
        <v>166</v>
      </c>
      <c r="AG26" s="2" t="s">
        <v>166</v>
      </c>
      <c r="AH26" s="2" t="s">
        <v>166</v>
      </c>
      <c r="AI26" s="2" t="s">
        <v>166</v>
      </c>
      <c r="AK26" s="2">
        <v>0</v>
      </c>
      <c r="AL26" s="2">
        <v>0</v>
      </c>
      <c r="AM26" s="2" t="s">
        <v>172</v>
      </c>
      <c r="AN26" s="21">
        <v>2051</v>
      </c>
      <c r="AO26" s="21">
        <v>878</v>
      </c>
      <c r="AP26" s="21">
        <v>255</v>
      </c>
    </row>
    <row r="27" spans="1:47" x14ac:dyDescent="0.3">
      <c r="A27" s="2">
        <v>26</v>
      </c>
      <c r="B27" s="2">
        <v>26</v>
      </c>
      <c r="C27" s="4" t="str">
        <f>INDEX(Schools!B:B,MATCH('School Metadata'!B27,Schools!A:A,0))</f>
        <v>Southern Nash High</v>
      </c>
      <c r="D27" s="7">
        <v>44859</v>
      </c>
      <c r="E27" s="17">
        <v>44829.736289074077</v>
      </c>
      <c r="F27" s="2" t="s">
        <v>162</v>
      </c>
      <c r="G27" s="2" t="s">
        <v>165</v>
      </c>
      <c r="H27" s="2" t="s">
        <v>166</v>
      </c>
      <c r="I27" s="2" t="s">
        <v>166</v>
      </c>
      <c r="J27" s="2" t="s">
        <v>166</v>
      </c>
      <c r="K27" s="2" t="s">
        <v>166</v>
      </c>
      <c r="L27" s="2" t="s">
        <v>166</v>
      </c>
      <c r="M27" s="2" t="s">
        <v>166</v>
      </c>
      <c r="N27" s="2" t="s">
        <v>166</v>
      </c>
      <c r="O27" s="2" t="s">
        <v>166</v>
      </c>
      <c r="P27" s="2" t="s">
        <v>166</v>
      </c>
      <c r="Q27" s="2">
        <v>283</v>
      </c>
      <c r="R27" s="2">
        <v>294</v>
      </c>
      <c r="S27" s="2">
        <v>278</v>
      </c>
      <c r="T27" s="2">
        <v>205</v>
      </c>
      <c r="W27" s="2" t="s">
        <v>167</v>
      </c>
      <c r="X27" s="19">
        <v>0.3125</v>
      </c>
      <c r="Y27" s="19">
        <v>0.60416666666666663</v>
      </c>
      <c r="AC27" s="2" t="s">
        <v>187</v>
      </c>
      <c r="AD27" s="2">
        <v>500</v>
      </c>
      <c r="AE27" s="2">
        <v>18</v>
      </c>
      <c r="AF27" s="2">
        <v>18</v>
      </c>
      <c r="AG27" s="2">
        <v>50</v>
      </c>
      <c r="AH27" s="2">
        <v>100</v>
      </c>
      <c r="AI27" s="2">
        <v>100</v>
      </c>
      <c r="AK27" s="2">
        <v>0</v>
      </c>
      <c r="AL27" s="2">
        <v>0</v>
      </c>
      <c r="AM27" s="2" t="s">
        <v>172</v>
      </c>
      <c r="AN27" s="21"/>
      <c r="AO27" s="21">
        <v>1581.4000751999999</v>
      </c>
      <c r="AP27" s="21">
        <v>171</v>
      </c>
    </row>
    <row r="28" spans="1:47" x14ac:dyDescent="0.3">
      <c r="A28" s="2">
        <v>27</v>
      </c>
      <c r="B28" s="2">
        <v>27</v>
      </c>
      <c r="C28" s="4" t="str">
        <f>INDEX(Schools!B:B,MATCH('School Metadata'!B28,Schools!A:A,0))</f>
        <v>Lucama Elementary</v>
      </c>
      <c r="D28" s="7">
        <v>44860</v>
      </c>
      <c r="E28" s="17">
        <v>44830.856179490744</v>
      </c>
      <c r="F28" s="2" t="s">
        <v>162</v>
      </c>
      <c r="G28" s="2" t="s">
        <v>165</v>
      </c>
      <c r="H28" s="2">
        <v>67</v>
      </c>
      <c r="I28" s="2">
        <v>64</v>
      </c>
      <c r="J28" s="2">
        <v>56</v>
      </c>
      <c r="K28" s="2">
        <v>47</v>
      </c>
      <c r="L28" s="2">
        <v>57</v>
      </c>
      <c r="M28" s="2">
        <v>62</v>
      </c>
      <c r="N28" s="2" t="s">
        <v>166</v>
      </c>
      <c r="O28" s="2" t="s">
        <v>166</v>
      </c>
      <c r="P28" s="2" t="s">
        <v>166</v>
      </c>
      <c r="Q28" s="2" t="s">
        <v>166</v>
      </c>
      <c r="R28" s="2" t="s">
        <v>166</v>
      </c>
      <c r="S28" s="2" t="s">
        <v>166</v>
      </c>
      <c r="T28" s="2" t="s">
        <v>166</v>
      </c>
      <c r="W28" s="2" t="s">
        <v>167</v>
      </c>
      <c r="X28" s="19">
        <v>0.33333333333333331</v>
      </c>
      <c r="Y28" s="19">
        <v>0.625</v>
      </c>
      <c r="AC28" s="2" t="s">
        <v>169</v>
      </c>
      <c r="AD28" s="2">
        <v>120</v>
      </c>
      <c r="AE28" s="2">
        <v>3</v>
      </c>
      <c r="AF28" s="2">
        <v>3</v>
      </c>
      <c r="AG28" s="2">
        <v>0</v>
      </c>
      <c r="AH28" s="2">
        <v>0</v>
      </c>
      <c r="AI28" s="2">
        <v>0</v>
      </c>
      <c r="AK28" s="2">
        <v>10</v>
      </c>
      <c r="AL28" s="2">
        <v>0</v>
      </c>
      <c r="AM28" s="2" t="s">
        <v>170</v>
      </c>
      <c r="AN28" s="21">
        <v>352</v>
      </c>
      <c r="AO28" s="23">
        <v>1047</v>
      </c>
      <c r="AP28" s="21">
        <v>149</v>
      </c>
    </row>
    <row r="29" spans="1:47" x14ac:dyDescent="0.3">
      <c r="A29" s="2">
        <v>28</v>
      </c>
      <c r="B29" s="2">
        <v>28</v>
      </c>
      <c r="C29" s="4" t="str">
        <f>INDEX(Schools!B:B,MATCH('School Metadata'!B29,Schools!A:A,0))</f>
        <v>Gray Stone Day School</v>
      </c>
      <c r="D29" s="7">
        <v>44866</v>
      </c>
      <c r="E29" s="17">
        <v>44634.57173447917</v>
      </c>
      <c r="F29" s="2" t="s">
        <v>162</v>
      </c>
      <c r="G29" s="2" t="s">
        <v>165</v>
      </c>
      <c r="H29" s="2" t="s">
        <v>166</v>
      </c>
      <c r="I29" s="2" t="s">
        <v>166</v>
      </c>
      <c r="J29" s="2" t="s">
        <v>166</v>
      </c>
      <c r="K29" s="2" t="s">
        <v>166</v>
      </c>
      <c r="L29" s="2" t="s">
        <v>166</v>
      </c>
      <c r="M29" s="2" t="s">
        <v>166</v>
      </c>
      <c r="N29" s="2">
        <v>109</v>
      </c>
      <c r="O29" s="2">
        <v>114</v>
      </c>
      <c r="P29" s="2">
        <v>112</v>
      </c>
      <c r="Q29" s="2">
        <v>105</v>
      </c>
      <c r="R29" s="2">
        <v>100</v>
      </c>
      <c r="S29" s="2">
        <v>99</v>
      </c>
      <c r="T29" s="2">
        <v>90</v>
      </c>
      <c r="W29" s="2" t="s">
        <v>167</v>
      </c>
      <c r="X29" s="19">
        <v>0.33680555555555558</v>
      </c>
      <c r="Y29" s="19">
        <v>0.59027777777777779</v>
      </c>
      <c r="Z29" s="19">
        <v>0.375</v>
      </c>
      <c r="AA29" s="19">
        <v>0.60416666666666663</v>
      </c>
      <c r="AB29" s="2" t="s">
        <v>194</v>
      </c>
      <c r="AC29" s="2" t="s">
        <v>171</v>
      </c>
      <c r="AD29" s="2">
        <v>0</v>
      </c>
      <c r="AE29" s="2">
        <v>0</v>
      </c>
      <c r="AF29" s="2">
        <v>0</v>
      </c>
      <c r="AG29" s="20">
        <v>50</v>
      </c>
      <c r="AH29" s="20">
        <v>60</v>
      </c>
      <c r="AI29" s="20">
        <v>45</v>
      </c>
      <c r="AJ29" s="20">
        <v>230</v>
      </c>
      <c r="AK29" s="2">
        <v>0</v>
      </c>
      <c r="AL29" s="2">
        <v>0</v>
      </c>
      <c r="AM29" s="2" t="s">
        <v>172</v>
      </c>
      <c r="AN29" s="21"/>
      <c r="AO29" s="21">
        <v>5385.6</v>
      </c>
      <c r="AP29" s="21">
        <v>454</v>
      </c>
    </row>
    <row r="30" spans="1:47" x14ac:dyDescent="0.3">
      <c r="A30" s="2">
        <v>29</v>
      </c>
      <c r="B30" s="2">
        <v>29</v>
      </c>
      <c r="C30" s="4" t="str">
        <f>INDEX(Schools!B:B,MATCH('School Metadata'!B30,Schools!A:A,0))</f>
        <v>Mountain Island Charter School Inc</v>
      </c>
      <c r="D30" s="7">
        <v>44867</v>
      </c>
      <c r="E30" s="17">
        <v>44614.629821678238</v>
      </c>
      <c r="F30" s="2" t="s">
        <v>162</v>
      </c>
      <c r="G30" s="2" t="s">
        <v>165</v>
      </c>
      <c r="H30" s="2">
        <v>126</v>
      </c>
      <c r="I30" s="2">
        <v>126</v>
      </c>
      <c r="J30" s="2">
        <v>126</v>
      </c>
      <c r="K30" s="2">
        <v>132</v>
      </c>
      <c r="L30" s="2">
        <v>96</v>
      </c>
      <c r="M30" s="2">
        <v>97</v>
      </c>
      <c r="N30" s="2">
        <v>138</v>
      </c>
      <c r="O30" s="2">
        <v>136</v>
      </c>
      <c r="P30" s="2">
        <v>136</v>
      </c>
      <c r="Q30" s="2">
        <v>138</v>
      </c>
      <c r="R30" s="2">
        <v>135</v>
      </c>
      <c r="S30" s="2">
        <v>135</v>
      </c>
      <c r="T30" s="2">
        <v>132</v>
      </c>
      <c r="W30" s="2" t="s">
        <v>167</v>
      </c>
      <c r="X30" s="19">
        <v>0.34722222222222227</v>
      </c>
      <c r="Y30" s="19">
        <v>0.63888888888888895</v>
      </c>
      <c r="Z30" s="19">
        <v>0.3125</v>
      </c>
      <c r="AA30" s="19">
        <v>0.60416666666666663</v>
      </c>
      <c r="AB30" s="2" t="s">
        <v>195</v>
      </c>
      <c r="AC30" s="2" t="s">
        <v>196</v>
      </c>
      <c r="AD30" s="2">
        <v>640</v>
      </c>
      <c r="AE30" s="2">
        <v>8</v>
      </c>
      <c r="AF30" s="2">
        <v>8</v>
      </c>
      <c r="AG30" s="2">
        <v>25</v>
      </c>
      <c r="AH30" s="2">
        <v>50</v>
      </c>
      <c r="AI30" s="2">
        <v>75</v>
      </c>
      <c r="AK30" s="2">
        <v>4</v>
      </c>
      <c r="AL30" s="2">
        <v>0</v>
      </c>
      <c r="AM30" s="2" t="s">
        <v>172</v>
      </c>
      <c r="AN30" s="21">
        <v>3801.6</v>
      </c>
      <c r="AO30" s="21">
        <v>1964.16</v>
      </c>
      <c r="AP30" s="21">
        <v>401</v>
      </c>
    </row>
    <row r="31" spans="1:47" x14ac:dyDescent="0.3">
      <c r="A31" s="2">
        <v>30</v>
      </c>
      <c r="B31" s="2">
        <v>30</v>
      </c>
      <c r="C31" s="4" t="str">
        <f>INDEX(Schools!B:B,MATCH('School Metadata'!B31,Schools!A:A,0))</f>
        <v>Stantonsburg Elementary</v>
      </c>
      <c r="D31" s="7">
        <v>44874</v>
      </c>
      <c r="E31" s="17">
        <v>44851.526750023149</v>
      </c>
      <c r="F31" s="2" t="s">
        <v>162</v>
      </c>
      <c r="G31" s="2" t="s">
        <v>165</v>
      </c>
      <c r="H31" s="2">
        <v>50</v>
      </c>
      <c r="I31" s="2">
        <v>30</v>
      </c>
      <c r="J31" s="2">
        <v>30</v>
      </c>
      <c r="K31" s="2">
        <v>30</v>
      </c>
      <c r="L31" s="2">
        <v>30</v>
      </c>
      <c r="M31" s="2">
        <v>40</v>
      </c>
      <c r="N31" s="2" t="s">
        <v>166</v>
      </c>
      <c r="O31" s="2" t="s">
        <v>166</v>
      </c>
      <c r="P31" s="2" t="s">
        <v>166</v>
      </c>
      <c r="Q31" s="2" t="s">
        <v>166</v>
      </c>
      <c r="R31" s="2" t="s">
        <v>166</v>
      </c>
      <c r="S31" s="2" t="s">
        <v>166</v>
      </c>
      <c r="T31" s="2" t="s">
        <v>166</v>
      </c>
      <c r="W31" s="2" t="s">
        <v>167</v>
      </c>
      <c r="X31" s="19">
        <v>0.33333333333333331</v>
      </c>
      <c r="Y31" s="19">
        <v>0.625</v>
      </c>
      <c r="AC31" s="2" t="s">
        <v>181</v>
      </c>
      <c r="AD31" s="2">
        <v>75</v>
      </c>
      <c r="AE31" s="2">
        <v>2</v>
      </c>
      <c r="AF31" s="2">
        <v>2</v>
      </c>
      <c r="AG31" s="2">
        <v>0</v>
      </c>
      <c r="AH31" s="2">
        <v>0</v>
      </c>
      <c r="AI31" s="2">
        <v>0</v>
      </c>
      <c r="AK31" s="2">
        <v>5</v>
      </c>
      <c r="AL31" s="2">
        <v>0</v>
      </c>
      <c r="AM31" s="2" t="s">
        <v>170</v>
      </c>
      <c r="AN31" s="21">
        <v>0</v>
      </c>
      <c r="AO31" s="21">
        <v>220</v>
      </c>
      <c r="AP31" s="21">
        <v>122</v>
      </c>
    </row>
    <row r="32" spans="1:47" x14ac:dyDescent="0.3">
      <c r="A32" s="2">
        <v>31</v>
      </c>
      <c r="B32" s="2">
        <v>31</v>
      </c>
      <c r="C32" s="4" t="str">
        <f>INDEX(Schools!B:B,MATCH('School Metadata'!B32,Schools!A:A,0))</f>
        <v>New Hope Elementary</v>
      </c>
      <c r="D32" s="7">
        <v>44875</v>
      </c>
      <c r="E32" s="17">
        <v>44851.537227638888</v>
      </c>
      <c r="F32" s="2" t="s">
        <v>162</v>
      </c>
      <c r="G32" s="2" t="s">
        <v>165</v>
      </c>
      <c r="H32" s="2">
        <v>60</v>
      </c>
      <c r="I32" s="2">
        <v>88</v>
      </c>
      <c r="J32" s="2">
        <v>78</v>
      </c>
      <c r="K32" s="2">
        <v>61</v>
      </c>
      <c r="L32" s="2">
        <v>75</v>
      </c>
      <c r="M32" s="2">
        <v>69</v>
      </c>
      <c r="N32" s="2" t="s">
        <v>166</v>
      </c>
      <c r="O32" s="2" t="s">
        <v>166</v>
      </c>
      <c r="P32" s="2" t="s">
        <v>166</v>
      </c>
      <c r="Q32" s="2" t="s">
        <v>166</v>
      </c>
      <c r="R32" s="2" t="s">
        <v>166</v>
      </c>
      <c r="S32" s="2" t="s">
        <v>166</v>
      </c>
      <c r="T32" s="2" t="s">
        <v>166</v>
      </c>
      <c r="W32" s="2" t="s">
        <v>167</v>
      </c>
      <c r="X32" s="19">
        <v>0.33333333333333331</v>
      </c>
      <c r="Y32" s="19">
        <v>0.625</v>
      </c>
      <c r="AC32" s="2" t="s">
        <v>177</v>
      </c>
      <c r="AD32" s="2">
        <v>90</v>
      </c>
      <c r="AE32" s="2">
        <v>3</v>
      </c>
      <c r="AF32" s="2">
        <v>3</v>
      </c>
      <c r="AG32" s="2" t="s">
        <v>166</v>
      </c>
      <c r="AH32" s="2" t="s">
        <v>166</v>
      </c>
      <c r="AI32" s="2" t="s">
        <v>166</v>
      </c>
      <c r="AJ32" s="2">
        <v>0</v>
      </c>
      <c r="AK32" s="2">
        <v>0</v>
      </c>
      <c r="AL32" s="2">
        <v>0</v>
      </c>
      <c r="AM32" s="2" t="s">
        <v>172</v>
      </c>
      <c r="AN32" s="21">
        <v>567</v>
      </c>
      <c r="AO32" s="21">
        <v>1478</v>
      </c>
      <c r="AP32" s="21">
        <v>354</v>
      </c>
    </row>
    <row r="33" spans="1:43" x14ac:dyDescent="0.3">
      <c r="A33" s="2">
        <v>32</v>
      </c>
      <c r="B33" s="2">
        <v>32</v>
      </c>
      <c r="C33" s="4" t="str">
        <f>INDEX(Schools!B:B,MATCH('School Metadata'!B33,Schools!A:A,0))</f>
        <v>Chatham Middle</v>
      </c>
      <c r="D33" s="7">
        <v>44881</v>
      </c>
      <c r="E33" s="17">
        <v>44834.409533506943</v>
      </c>
      <c r="F33" s="2" t="s">
        <v>162</v>
      </c>
      <c r="G33" s="2" t="s">
        <v>165</v>
      </c>
      <c r="H33" s="2" t="s">
        <v>166</v>
      </c>
      <c r="I33" s="2" t="s">
        <v>166</v>
      </c>
      <c r="J33" s="2" t="s">
        <v>166</v>
      </c>
      <c r="K33" s="2" t="s">
        <v>166</v>
      </c>
      <c r="L33" s="2" t="s">
        <v>166</v>
      </c>
      <c r="M33" s="2" t="s">
        <v>166</v>
      </c>
      <c r="N33" s="2">
        <v>168</v>
      </c>
      <c r="O33" s="2">
        <v>196</v>
      </c>
      <c r="P33" s="2">
        <v>192</v>
      </c>
      <c r="Q33" s="2" t="s">
        <v>166</v>
      </c>
      <c r="R33" s="2" t="s">
        <v>166</v>
      </c>
      <c r="S33" s="2" t="s">
        <v>166</v>
      </c>
      <c r="T33" s="2" t="s">
        <v>166</v>
      </c>
      <c r="W33" s="2" t="s">
        <v>167</v>
      </c>
      <c r="X33" s="19">
        <v>0.3298611111111111</v>
      </c>
      <c r="Y33" s="19">
        <v>0.62152777777777779</v>
      </c>
      <c r="AC33" s="2" t="s">
        <v>197</v>
      </c>
      <c r="AD33" s="2">
        <v>400</v>
      </c>
      <c r="AE33" s="2">
        <v>9</v>
      </c>
      <c r="AF33" s="2">
        <v>9</v>
      </c>
      <c r="AG33" s="2">
        <v>0</v>
      </c>
      <c r="AH33" s="2">
        <v>0</v>
      </c>
      <c r="AI33" s="2">
        <v>0</v>
      </c>
      <c r="AK33" s="2">
        <v>0</v>
      </c>
      <c r="AL33" s="2">
        <v>0</v>
      </c>
      <c r="AM33" s="2" t="s">
        <v>170</v>
      </c>
      <c r="AN33" s="21"/>
      <c r="AO33" s="21">
        <v>902</v>
      </c>
      <c r="AP33" s="21">
        <v>261</v>
      </c>
    </row>
    <row r="34" spans="1:43" x14ac:dyDescent="0.3">
      <c r="A34" s="2">
        <v>33</v>
      </c>
      <c r="B34" s="2">
        <v>33</v>
      </c>
      <c r="C34" s="4" t="str">
        <f>INDEX(Schools!B:B,MATCH('School Metadata'!B34,Schools!A:A,0))</f>
        <v>Seaforth High School</v>
      </c>
      <c r="D34" s="7">
        <v>44882</v>
      </c>
      <c r="E34" s="17">
        <v>44833.690365289352</v>
      </c>
      <c r="F34" s="2" t="s">
        <v>162</v>
      </c>
      <c r="G34" s="2" t="s">
        <v>165</v>
      </c>
      <c r="H34" s="2" t="s">
        <v>166</v>
      </c>
      <c r="I34" s="2" t="s">
        <v>166</v>
      </c>
      <c r="J34" s="2" t="s">
        <v>166</v>
      </c>
      <c r="K34" s="2" t="s">
        <v>166</v>
      </c>
      <c r="L34" s="2" t="s">
        <v>166</v>
      </c>
      <c r="M34" s="2" t="s">
        <v>166</v>
      </c>
      <c r="N34" s="2" t="s">
        <v>166</v>
      </c>
      <c r="O34" s="2" t="s">
        <v>166</v>
      </c>
      <c r="P34" s="2" t="s">
        <v>166</v>
      </c>
      <c r="Q34" s="20">
        <v>212.82204172346133</v>
      </c>
      <c r="R34" s="20">
        <v>195.58399985011019</v>
      </c>
      <c r="S34" s="20">
        <v>172.09297305944119</v>
      </c>
      <c r="T34" s="20">
        <v>151.50098536698732</v>
      </c>
      <c r="U34" s="2" t="s">
        <v>212</v>
      </c>
      <c r="V34" s="2">
        <v>732</v>
      </c>
      <c r="W34" s="2" t="s">
        <v>209</v>
      </c>
      <c r="X34" s="19">
        <v>0.33333333333333331</v>
      </c>
      <c r="Y34" s="19">
        <v>0.63194444444444442</v>
      </c>
      <c r="AC34" s="2" t="s">
        <v>174</v>
      </c>
      <c r="AD34" s="2">
        <v>320</v>
      </c>
      <c r="AE34" s="2">
        <v>10</v>
      </c>
      <c r="AF34" s="2">
        <v>10</v>
      </c>
      <c r="AG34" s="2">
        <v>0</v>
      </c>
      <c r="AH34" s="2">
        <v>85</v>
      </c>
      <c r="AI34" s="2">
        <v>0</v>
      </c>
      <c r="AK34" s="2">
        <v>2</v>
      </c>
      <c r="AL34" s="2">
        <v>1</v>
      </c>
      <c r="AM34" s="2" t="s">
        <v>172</v>
      </c>
      <c r="AN34" s="21">
        <v>712</v>
      </c>
      <c r="AO34" s="21">
        <v>1429</v>
      </c>
      <c r="AP34" s="21">
        <v>291</v>
      </c>
      <c r="AQ34" t="s">
        <v>368</v>
      </c>
    </row>
    <row r="35" spans="1:43" x14ac:dyDescent="0.3">
      <c r="A35" s="2">
        <v>34</v>
      </c>
      <c r="B35" s="2">
        <v>34</v>
      </c>
      <c r="C35" s="4" t="str">
        <f>INDEX(Schools!B:B,MATCH('School Metadata'!B35,Schools!A:A,0))</f>
        <v>Archer Lodge Middle</v>
      </c>
      <c r="D35" s="7">
        <v>44894</v>
      </c>
      <c r="E35" s="17">
        <v>44830.27134136574</v>
      </c>
      <c r="F35" s="2" t="s">
        <v>162</v>
      </c>
      <c r="G35" s="2" t="s">
        <v>165</v>
      </c>
      <c r="H35" s="2" t="s">
        <v>166</v>
      </c>
      <c r="I35" s="2" t="s">
        <v>166</v>
      </c>
      <c r="J35" s="2" t="s">
        <v>166</v>
      </c>
      <c r="K35" s="2" t="s">
        <v>166</v>
      </c>
      <c r="L35" s="2" t="s">
        <v>166</v>
      </c>
      <c r="M35" s="2" t="s">
        <v>166</v>
      </c>
      <c r="N35" s="2">
        <v>430</v>
      </c>
      <c r="O35" s="2">
        <v>430</v>
      </c>
      <c r="P35" s="2">
        <v>430</v>
      </c>
      <c r="Q35" s="2" t="s">
        <v>166</v>
      </c>
      <c r="R35" s="2" t="s">
        <v>166</v>
      </c>
      <c r="S35" s="2" t="s">
        <v>166</v>
      </c>
      <c r="T35" s="2" t="s">
        <v>166</v>
      </c>
      <c r="W35" s="2" t="s">
        <v>167</v>
      </c>
      <c r="X35" s="19">
        <v>0.33680555555555558</v>
      </c>
      <c r="Y35" s="19">
        <v>0.62847222222222221</v>
      </c>
      <c r="AC35" s="2" t="s">
        <v>198</v>
      </c>
      <c r="AD35" s="2">
        <v>900</v>
      </c>
      <c r="AE35" s="2">
        <v>22</v>
      </c>
      <c r="AF35" s="2">
        <v>22</v>
      </c>
      <c r="AG35" s="2">
        <v>0</v>
      </c>
      <c r="AH35" s="2">
        <v>0</v>
      </c>
      <c r="AI35" s="2">
        <v>0</v>
      </c>
      <c r="AK35" s="2">
        <v>4</v>
      </c>
      <c r="AL35" s="2">
        <v>0</v>
      </c>
      <c r="AM35" s="2" t="s">
        <v>172</v>
      </c>
      <c r="AN35" s="21">
        <v>704</v>
      </c>
      <c r="AO35" s="23">
        <v>2846.6</v>
      </c>
      <c r="AP35" s="21">
        <v>339</v>
      </c>
    </row>
    <row r="36" spans="1:43" x14ac:dyDescent="0.3">
      <c r="A36" s="2">
        <v>35</v>
      </c>
      <c r="B36" s="2">
        <v>35</v>
      </c>
      <c r="C36" s="4" t="str">
        <f>INDEX(Schools!B:B,MATCH('School Metadata'!B36,Schools!A:A,0))</f>
        <v>Winterville Charter Academy</v>
      </c>
      <c r="D36" s="7">
        <v>44903</v>
      </c>
      <c r="E36" s="17">
        <v>44623.52353140046</v>
      </c>
      <c r="F36" s="2" t="s">
        <v>162</v>
      </c>
      <c r="G36" s="2" t="s">
        <v>165</v>
      </c>
      <c r="H36" s="2">
        <v>81</v>
      </c>
      <c r="I36" s="2">
        <v>74</v>
      </c>
      <c r="J36" s="2">
        <v>61</v>
      </c>
      <c r="K36" s="2">
        <v>69</v>
      </c>
      <c r="L36" s="2">
        <v>50</v>
      </c>
      <c r="M36" s="2">
        <v>59</v>
      </c>
      <c r="N36" s="2">
        <v>62</v>
      </c>
      <c r="O36" s="2">
        <v>63</v>
      </c>
      <c r="P36" s="2">
        <v>71</v>
      </c>
      <c r="Q36" s="2" t="s">
        <v>166</v>
      </c>
      <c r="R36" s="2" t="s">
        <v>166</v>
      </c>
      <c r="S36" s="2" t="s">
        <v>166</v>
      </c>
      <c r="T36" s="2" t="s">
        <v>166</v>
      </c>
      <c r="W36" s="2" t="s">
        <v>167</v>
      </c>
      <c r="X36" s="19">
        <v>0.33333333333333331</v>
      </c>
      <c r="Y36" s="19">
        <v>0.625</v>
      </c>
      <c r="AC36" s="2" t="s">
        <v>171</v>
      </c>
      <c r="AD36" s="2">
        <v>0</v>
      </c>
      <c r="AE36" s="2">
        <v>0</v>
      </c>
      <c r="AF36" s="2">
        <v>0</v>
      </c>
      <c r="AG36" s="2">
        <v>0</v>
      </c>
      <c r="AH36" s="2">
        <v>0</v>
      </c>
      <c r="AI36" s="2">
        <v>0</v>
      </c>
      <c r="AK36" s="2">
        <v>4</v>
      </c>
      <c r="AL36" s="2">
        <v>1</v>
      </c>
      <c r="AM36" s="2" t="s">
        <v>172</v>
      </c>
      <c r="AN36" s="21">
        <v>1336</v>
      </c>
      <c r="AO36" s="21">
        <v>3157.44</v>
      </c>
      <c r="AP36" s="21">
        <v>579</v>
      </c>
    </row>
    <row r="37" spans="1:43" x14ac:dyDescent="0.3">
      <c r="A37" s="2">
        <v>36</v>
      </c>
      <c r="B37" s="2">
        <v>36</v>
      </c>
      <c r="C37" s="4" t="str">
        <f>INDEX(Schools!B:B,MATCH('School Metadata'!B37,Schools!A:A,0))</f>
        <v>Thales Academy of Wake Forest</v>
      </c>
      <c r="D37" s="7">
        <v>44796</v>
      </c>
      <c r="E37" s="26" t="s">
        <v>160</v>
      </c>
      <c r="F37" s="2" t="s">
        <v>162</v>
      </c>
      <c r="H37" s="20">
        <v>142.45378151260505</v>
      </c>
      <c r="I37" s="20">
        <v>150.67226890756302</v>
      </c>
      <c r="J37" s="20">
        <v>119.16806722689076</v>
      </c>
      <c r="K37" s="20">
        <v>95.882352941176464</v>
      </c>
      <c r="L37" s="20">
        <v>82.184873949579838</v>
      </c>
      <c r="M37" s="20">
        <v>61.638655462184872</v>
      </c>
      <c r="U37" s="2" t="s">
        <v>211</v>
      </c>
      <c r="V37" s="2">
        <v>652</v>
      </c>
      <c r="W37" s="2" t="s">
        <v>208</v>
      </c>
      <c r="X37" s="19">
        <v>0.31944444444444448</v>
      </c>
      <c r="Y37" s="19">
        <v>0.61458333333333337</v>
      </c>
      <c r="AN37" s="21">
        <v>2628.8800876800001</v>
      </c>
      <c r="AO37" s="21">
        <v>3011.76009024</v>
      </c>
      <c r="AP37" s="21">
        <v>317</v>
      </c>
      <c r="AQ37" t="s">
        <v>369</v>
      </c>
    </row>
    <row r="38" spans="1:43" x14ac:dyDescent="0.3">
      <c r="A38" s="2">
        <v>37</v>
      </c>
      <c r="B38" s="2">
        <v>37</v>
      </c>
      <c r="C38" s="4" t="str">
        <f>INDEX(Schools!B:B,MATCH('School Metadata'!B38,Schools!A:A,0))</f>
        <v>West Rowan Elementary</v>
      </c>
      <c r="D38" s="7">
        <v>43766</v>
      </c>
      <c r="E38" s="7">
        <v>43740</v>
      </c>
      <c r="F38" s="2" t="s">
        <v>495</v>
      </c>
      <c r="G38" s="2" t="s">
        <v>165</v>
      </c>
      <c r="H38" s="2">
        <v>89</v>
      </c>
      <c r="I38" s="2">
        <v>106</v>
      </c>
      <c r="J38" s="2">
        <v>88</v>
      </c>
      <c r="K38" s="2">
        <v>94</v>
      </c>
      <c r="L38" s="2">
        <v>77</v>
      </c>
      <c r="M38" s="2">
        <v>120</v>
      </c>
      <c r="U38" s="2" t="s">
        <v>211</v>
      </c>
      <c r="V38" s="2">
        <v>574</v>
      </c>
      <c r="W38" s="2" t="s">
        <v>199</v>
      </c>
      <c r="AC38" s="2">
        <v>107</v>
      </c>
      <c r="AE38" s="2">
        <v>8</v>
      </c>
      <c r="AF38" s="2">
        <v>8</v>
      </c>
      <c r="AJ38" s="2">
        <v>0</v>
      </c>
      <c r="AO38" s="2">
        <v>2080</v>
      </c>
    </row>
    <row r="39" spans="1:43" x14ac:dyDescent="0.3">
      <c r="A39" s="2">
        <v>38</v>
      </c>
      <c r="B39" s="2">
        <v>38</v>
      </c>
      <c r="C39" s="4" t="str">
        <f>INDEX(Schools!B:B,MATCH('School Metadata'!B39,Schools!A:A,0))</f>
        <v>Winget Park Elementary</v>
      </c>
      <c r="D39" s="7" t="s">
        <v>166</v>
      </c>
      <c r="E39" s="7">
        <v>43901</v>
      </c>
      <c r="F39" s="2" t="s">
        <v>495</v>
      </c>
      <c r="G39" s="2" t="s">
        <v>165</v>
      </c>
      <c r="H39" s="2">
        <v>99</v>
      </c>
      <c r="I39" s="2">
        <v>108</v>
      </c>
      <c r="J39" s="2">
        <v>105</v>
      </c>
      <c r="K39" s="2">
        <v>102</v>
      </c>
      <c r="L39" s="2">
        <v>94</v>
      </c>
      <c r="M39" s="2">
        <v>116</v>
      </c>
      <c r="U39" s="2" t="s">
        <v>166</v>
      </c>
      <c r="V39" s="2" t="s">
        <v>166</v>
      </c>
      <c r="W39" s="2" t="s">
        <v>199</v>
      </c>
      <c r="AC39" s="2">
        <v>93</v>
      </c>
      <c r="AE39" s="2">
        <v>0</v>
      </c>
      <c r="AF39" s="2">
        <v>12</v>
      </c>
      <c r="AJ39" s="2">
        <v>0</v>
      </c>
      <c r="AO39" s="2" t="s">
        <v>166</v>
      </c>
      <c r="AQ39" t="s">
        <v>497</v>
      </c>
    </row>
    <row r="40" spans="1:43" x14ac:dyDescent="0.3">
      <c r="A40" s="2">
        <v>39</v>
      </c>
      <c r="B40" s="2">
        <v>39</v>
      </c>
      <c r="C40" s="4" t="str">
        <f>INDEX(Schools!B:B,MATCH('School Metadata'!B40,Schools!A:A,0))</f>
        <v>Harold D Isenberg Elementary</v>
      </c>
      <c r="D40" s="7">
        <v>43768</v>
      </c>
      <c r="E40" s="7" t="s">
        <v>166</v>
      </c>
      <c r="F40" s="2" t="s">
        <v>495</v>
      </c>
      <c r="G40" s="2" t="s">
        <v>166</v>
      </c>
      <c r="H40" s="2" t="s">
        <v>166</v>
      </c>
      <c r="I40" s="2" t="s">
        <v>166</v>
      </c>
      <c r="J40" s="2" t="s">
        <v>166</v>
      </c>
      <c r="K40" s="2" t="s">
        <v>166</v>
      </c>
      <c r="L40" s="2" t="s">
        <v>166</v>
      </c>
      <c r="M40" s="2" t="s">
        <v>166</v>
      </c>
      <c r="N40" s="2" t="s">
        <v>166</v>
      </c>
      <c r="O40" s="2" t="s">
        <v>166</v>
      </c>
      <c r="P40" s="2" t="s">
        <v>166</v>
      </c>
      <c r="Q40" s="2" t="s">
        <v>166</v>
      </c>
      <c r="R40" s="2" t="s">
        <v>166</v>
      </c>
      <c r="S40" s="2" t="s">
        <v>166</v>
      </c>
      <c r="T40" s="2" t="s">
        <v>166</v>
      </c>
      <c r="U40" s="2" t="s">
        <v>503</v>
      </c>
      <c r="V40" s="2">
        <v>407</v>
      </c>
      <c r="W40" s="2" t="s">
        <v>498</v>
      </c>
      <c r="AC40" s="2" t="s">
        <v>166</v>
      </c>
      <c r="AE40" s="2" t="s">
        <v>166</v>
      </c>
      <c r="AF40" s="2" t="s">
        <v>166</v>
      </c>
      <c r="AJ40" s="2" t="s">
        <v>166</v>
      </c>
      <c r="AO40" s="2">
        <v>952</v>
      </c>
    </row>
    <row r="41" spans="1:43" x14ac:dyDescent="0.3">
      <c r="A41" s="2">
        <v>40</v>
      </c>
      <c r="B41" s="2">
        <v>40</v>
      </c>
      <c r="C41" s="4" t="str">
        <f>INDEX(Schools!B:B,MATCH('School Metadata'!B41,Schools!A:A,0))</f>
        <v>Hawk Ridge Elementary</v>
      </c>
      <c r="D41" s="7" t="s">
        <v>166</v>
      </c>
      <c r="E41" s="7">
        <v>43749</v>
      </c>
      <c r="F41" s="2" t="s">
        <v>495</v>
      </c>
      <c r="G41" s="2" t="s">
        <v>165</v>
      </c>
      <c r="H41" s="2">
        <v>122</v>
      </c>
      <c r="I41" s="2">
        <v>143</v>
      </c>
      <c r="J41" s="2">
        <v>124</v>
      </c>
      <c r="K41" s="2">
        <v>147</v>
      </c>
      <c r="L41" s="2">
        <v>176</v>
      </c>
      <c r="M41" s="2">
        <v>152</v>
      </c>
      <c r="U41" s="2" t="s">
        <v>166</v>
      </c>
      <c r="V41" s="2" t="s">
        <v>166</v>
      </c>
      <c r="W41" s="2" t="s">
        <v>199</v>
      </c>
      <c r="AC41" s="2">
        <v>84</v>
      </c>
      <c r="AE41" s="2">
        <v>11</v>
      </c>
      <c r="AF41" s="2">
        <v>11</v>
      </c>
      <c r="AJ41" s="2">
        <v>0</v>
      </c>
      <c r="AO41" s="2" t="s">
        <v>166</v>
      </c>
    </row>
    <row r="42" spans="1:43" x14ac:dyDescent="0.3">
      <c r="A42" s="2">
        <v>41</v>
      </c>
      <c r="B42" s="2">
        <v>41</v>
      </c>
      <c r="C42" s="4" t="str">
        <f>INDEX(Schools!B:B,MATCH('School Metadata'!B42,Schools!A:A,0))</f>
        <v>Jesse C Carson High School</v>
      </c>
      <c r="D42" s="7" t="s">
        <v>166</v>
      </c>
      <c r="E42" s="7">
        <v>43747</v>
      </c>
      <c r="F42" s="2" t="s">
        <v>495</v>
      </c>
      <c r="G42" s="2" t="s">
        <v>165</v>
      </c>
      <c r="Q42" s="2">
        <v>311</v>
      </c>
      <c r="R42" s="2">
        <v>246</v>
      </c>
      <c r="S42" s="2">
        <v>313</v>
      </c>
      <c r="T42" s="2">
        <v>255</v>
      </c>
      <c r="U42" s="2" t="s">
        <v>166</v>
      </c>
      <c r="V42" s="2" t="s">
        <v>166</v>
      </c>
      <c r="W42" s="2" t="s">
        <v>199</v>
      </c>
      <c r="AC42" s="2">
        <v>115</v>
      </c>
      <c r="AE42" s="2">
        <v>10</v>
      </c>
      <c r="AF42" s="2">
        <v>10</v>
      </c>
      <c r="AJ42" s="2">
        <v>250</v>
      </c>
      <c r="AO42" s="2" t="s">
        <v>166</v>
      </c>
    </row>
    <row r="43" spans="1:43" x14ac:dyDescent="0.3">
      <c r="A43" s="2">
        <v>42</v>
      </c>
      <c r="B43" s="2">
        <v>42</v>
      </c>
      <c r="C43" s="4" t="str">
        <f>INDEX(Schools!B:B,MATCH('School Metadata'!B43,Schools!A:A,0))</f>
        <v>Charles C Erwin Middle School</v>
      </c>
      <c r="D43" s="7">
        <v>43767</v>
      </c>
      <c r="E43" s="7" t="s">
        <v>166</v>
      </c>
      <c r="F43" s="2" t="s">
        <v>495</v>
      </c>
      <c r="G43" s="2" t="s">
        <v>166</v>
      </c>
      <c r="H43" s="2" t="s">
        <v>166</v>
      </c>
      <c r="I43" s="2" t="s">
        <v>166</v>
      </c>
      <c r="J43" s="2" t="s">
        <v>166</v>
      </c>
      <c r="K43" s="2" t="s">
        <v>166</v>
      </c>
      <c r="L43" s="2" t="s">
        <v>166</v>
      </c>
      <c r="M43" s="2" t="s">
        <v>166</v>
      </c>
      <c r="N43" s="2" t="s">
        <v>166</v>
      </c>
      <c r="O43" s="2" t="s">
        <v>166</v>
      </c>
      <c r="P43" s="2" t="s">
        <v>166</v>
      </c>
      <c r="Q43" s="2" t="s">
        <v>166</v>
      </c>
      <c r="R43" s="2" t="s">
        <v>166</v>
      </c>
      <c r="S43" s="2" t="s">
        <v>166</v>
      </c>
      <c r="T43" s="2" t="s">
        <v>166</v>
      </c>
      <c r="U43" s="2" t="s">
        <v>504</v>
      </c>
      <c r="V43" s="2">
        <v>869</v>
      </c>
      <c r="W43" s="2" t="s">
        <v>199</v>
      </c>
      <c r="AC43" s="2" t="s">
        <v>166</v>
      </c>
      <c r="AE43" s="2" t="s">
        <v>166</v>
      </c>
      <c r="AF43" s="2" t="s">
        <v>166</v>
      </c>
      <c r="AJ43" s="2" t="s">
        <v>166</v>
      </c>
      <c r="AO43" s="2">
        <v>1344</v>
      </c>
    </row>
    <row r="44" spans="1:43" x14ac:dyDescent="0.3">
      <c r="A44" s="2">
        <v>43</v>
      </c>
      <c r="B44" s="2">
        <v>43</v>
      </c>
      <c r="C44" s="4" t="str">
        <f>INDEX(Schools!B:B,MATCH('School Metadata'!B44,Schools!A:A,0))</f>
        <v>West Rowan Middle School</v>
      </c>
      <c r="D44" s="7">
        <v>43766</v>
      </c>
      <c r="E44" s="7" t="s">
        <v>166</v>
      </c>
      <c r="F44" s="2" t="s">
        <v>495</v>
      </c>
      <c r="G44" s="2" t="s">
        <v>166</v>
      </c>
      <c r="H44" s="2" t="s">
        <v>166</v>
      </c>
      <c r="I44" s="2" t="s">
        <v>166</v>
      </c>
      <c r="J44" s="2" t="s">
        <v>166</v>
      </c>
      <c r="K44" s="2" t="s">
        <v>166</v>
      </c>
      <c r="L44" s="2" t="s">
        <v>166</v>
      </c>
      <c r="M44" s="2" t="s">
        <v>166</v>
      </c>
      <c r="N44" s="2" t="s">
        <v>166</v>
      </c>
      <c r="O44" s="2" t="s">
        <v>166</v>
      </c>
      <c r="P44" s="2" t="s">
        <v>166</v>
      </c>
      <c r="Q44" s="2" t="s">
        <v>166</v>
      </c>
      <c r="R44" s="2" t="s">
        <v>166</v>
      </c>
      <c r="S44" s="2" t="s">
        <v>166</v>
      </c>
      <c r="T44" s="2" t="s">
        <v>166</v>
      </c>
      <c r="U44" s="2" t="s">
        <v>504</v>
      </c>
      <c r="V44" s="2">
        <v>672</v>
      </c>
      <c r="W44" s="2" t="s">
        <v>199</v>
      </c>
      <c r="AC44" s="2" t="s">
        <v>166</v>
      </c>
      <c r="AE44" s="2" t="s">
        <v>166</v>
      </c>
      <c r="AF44" s="2" t="s">
        <v>166</v>
      </c>
      <c r="AJ44" s="2" t="s">
        <v>166</v>
      </c>
      <c r="AO44" s="2">
        <v>1358</v>
      </c>
    </row>
    <row r="45" spans="1:43" x14ac:dyDescent="0.3">
      <c r="A45" s="2">
        <v>44</v>
      </c>
      <c r="B45" s="2">
        <v>44</v>
      </c>
      <c r="C45" s="4" t="str">
        <f>INDEX(Schools!B:B,MATCH('School Metadata'!B45,Schools!A:A,0))</f>
        <v>Lynn Road Elementary</v>
      </c>
      <c r="D45" s="7">
        <v>43852</v>
      </c>
      <c r="E45" s="7" t="s">
        <v>166</v>
      </c>
      <c r="F45" s="2" t="s">
        <v>495</v>
      </c>
      <c r="G45" s="2" t="s">
        <v>166</v>
      </c>
      <c r="H45" s="2" t="s">
        <v>166</v>
      </c>
      <c r="I45" s="2" t="s">
        <v>166</v>
      </c>
      <c r="J45" s="2" t="s">
        <v>166</v>
      </c>
      <c r="K45" s="2" t="s">
        <v>166</v>
      </c>
      <c r="L45" s="2" t="s">
        <v>166</v>
      </c>
      <c r="M45" s="2" t="s">
        <v>166</v>
      </c>
      <c r="N45" s="2" t="s">
        <v>166</v>
      </c>
      <c r="O45" s="2" t="s">
        <v>166</v>
      </c>
      <c r="P45" s="2" t="s">
        <v>166</v>
      </c>
      <c r="Q45" s="2" t="s">
        <v>166</v>
      </c>
      <c r="R45" s="2" t="s">
        <v>166</v>
      </c>
      <c r="S45" s="2" t="s">
        <v>166</v>
      </c>
      <c r="T45" s="2" t="s">
        <v>166</v>
      </c>
      <c r="U45" s="2" t="s">
        <v>211</v>
      </c>
      <c r="V45" s="2">
        <v>476</v>
      </c>
      <c r="W45" s="2" t="s">
        <v>498</v>
      </c>
      <c r="AC45" s="2" t="s">
        <v>166</v>
      </c>
      <c r="AE45" s="2" t="s">
        <v>166</v>
      </c>
      <c r="AF45" s="2" t="s">
        <v>166</v>
      </c>
      <c r="AJ45" s="2" t="s">
        <v>166</v>
      </c>
      <c r="AO45" s="2">
        <v>1410</v>
      </c>
    </row>
    <row r="46" spans="1:43" x14ac:dyDescent="0.3">
      <c r="A46" s="2">
        <v>45</v>
      </c>
      <c r="B46" s="2">
        <v>45</v>
      </c>
      <c r="C46" s="4" t="str">
        <f>INDEX(Schools!B:B,MATCH('School Metadata'!B46,Schools!A:A,0))</f>
        <v>Yates Mill Elementary</v>
      </c>
      <c r="D46" s="7" t="s">
        <v>166</v>
      </c>
      <c r="E46" s="7">
        <v>43783</v>
      </c>
      <c r="F46" s="2" t="s">
        <v>495</v>
      </c>
      <c r="G46" s="2" t="s">
        <v>165</v>
      </c>
      <c r="H46" s="2">
        <v>77</v>
      </c>
      <c r="I46" s="2">
        <v>86</v>
      </c>
      <c r="J46" s="2">
        <v>78</v>
      </c>
      <c r="K46" s="2">
        <v>78</v>
      </c>
      <c r="L46" s="2">
        <v>80</v>
      </c>
      <c r="M46" s="2">
        <v>101</v>
      </c>
      <c r="U46" s="2" t="s">
        <v>166</v>
      </c>
      <c r="V46" s="2" t="s">
        <v>166</v>
      </c>
      <c r="W46" s="2" t="s">
        <v>199</v>
      </c>
      <c r="AC46" s="2">
        <v>75</v>
      </c>
      <c r="AE46" s="2">
        <v>19</v>
      </c>
      <c r="AF46" s="2">
        <v>19</v>
      </c>
      <c r="AJ46" s="2">
        <v>0</v>
      </c>
      <c r="AO46" s="2" t="s">
        <v>166</v>
      </c>
    </row>
    <row r="47" spans="1:43" x14ac:dyDescent="0.3">
      <c r="A47" s="2">
        <v>46</v>
      </c>
      <c r="B47" s="2">
        <v>46</v>
      </c>
      <c r="C47" s="4" t="str">
        <f>INDEX(Schools!B:B,MATCH('School Metadata'!B47,Schools!A:A,0))</f>
        <v>Wildwood Forest Elementary</v>
      </c>
      <c r="D47" s="7">
        <v>43803</v>
      </c>
      <c r="E47" s="7" t="s">
        <v>166</v>
      </c>
      <c r="F47" s="2" t="s">
        <v>495</v>
      </c>
      <c r="G47" s="2" t="s">
        <v>166</v>
      </c>
      <c r="H47" s="2" t="s">
        <v>166</v>
      </c>
      <c r="I47" s="2" t="s">
        <v>166</v>
      </c>
      <c r="J47" s="2" t="s">
        <v>166</v>
      </c>
      <c r="K47" s="2" t="s">
        <v>166</v>
      </c>
      <c r="L47" s="2" t="s">
        <v>166</v>
      </c>
      <c r="M47" s="2" t="s">
        <v>166</v>
      </c>
      <c r="N47" s="2" t="s">
        <v>166</v>
      </c>
      <c r="O47" s="2" t="s">
        <v>166</v>
      </c>
      <c r="P47" s="2" t="s">
        <v>166</v>
      </c>
      <c r="Q47" s="2" t="s">
        <v>166</v>
      </c>
      <c r="R47" s="2" t="s">
        <v>166</v>
      </c>
      <c r="S47" s="2" t="s">
        <v>166</v>
      </c>
      <c r="T47" s="2" t="s">
        <v>166</v>
      </c>
      <c r="U47" s="2" t="s">
        <v>503</v>
      </c>
      <c r="V47" s="2">
        <v>600</v>
      </c>
      <c r="W47" s="2" t="s">
        <v>498</v>
      </c>
      <c r="AC47" s="2" t="s">
        <v>166</v>
      </c>
      <c r="AE47" s="2" t="s">
        <v>166</v>
      </c>
      <c r="AF47" s="2" t="s">
        <v>166</v>
      </c>
      <c r="AJ47" s="2" t="s">
        <v>166</v>
      </c>
      <c r="AO47" s="2">
        <v>1491</v>
      </c>
    </row>
    <row r="48" spans="1:43" x14ac:dyDescent="0.3">
      <c r="A48" s="2">
        <v>47</v>
      </c>
      <c r="B48" s="2">
        <v>47</v>
      </c>
      <c r="C48" s="4" t="str">
        <f>INDEX(Schools!B:B,MATCH('School Metadata'!B48,Schools!A:A,0))</f>
        <v>Wakelon Elementary</v>
      </c>
      <c r="D48" s="7">
        <v>43804</v>
      </c>
      <c r="E48" s="7">
        <v>43880</v>
      </c>
      <c r="F48" s="2" t="s">
        <v>495</v>
      </c>
      <c r="G48" s="2" t="s">
        <v>165</v>
      </c>
      <c r="H48" s="20">
        <f>79*(536/518)</f>
        <v>81.745173745173744</v>
      </c>
      <c r="I48" s="20">
        <f>84*(536/518)</f>
        <v>86.918918918918919</v>
      </c>
      <c r="J48" s="20">
        <f>84*(536/518)</f>
        <v>86.918918918918919</v>
      </c>
      <c r="K48" s="20">
        <f>90*(536/518)</f>
        <v>93.127413127413121</v>
      </c>
      <c r="L48" s="20">
        <f>88*(536/518)</f>
        <v>91.057915057915054</v>
      </c>
      <c r="M48" s="20">
        <f>93*(536/518)</f>
        <v>96.231660231660229</v>
      </c>
      <c r="U48" s="2" t="s">
        <v>503</v>
      </c>
      <c r="V48" s="2">
        <v>536</v>
      </c>
      <c r="W48" s="2" t="s">
        <v>498</v>
      </c>
      <c r="AC48" s="2">
        <v>65</v>
      </c>
      <c r="AE48" s="2">
        <v>7</v>
      </c>
      <c r="AF48" s="2">
        <v>7</v>
      </c>
      <c r="AJ48" s="2">
        <v>0</v>
      </c>
      <c r="AO48" s="2">
        <v>1206</v>
      </c>
      <c r="AQ48" t="s">
        <v>499</v>
      </c>
    </row>
    <row r="49" spans="1:43" x14ac:dyDescent="0.3">
      <c r="A49" s="2">
        <v>48</v>
      </c>
      <c r="B49" s="2">
        <v>48</v>
      </c>
      <c r="C49" s="4" t="str">
        <f>INDEX(Schools!B:B,MATCH('School Metadata'!B49,Schools!A:A,0))</f>
        <v>York Elementary</v>
      </c>
      <c r="D49" s="7">
        <v>43801</v>
      </c>
      <c r="E49" s="7">
        <v>43805</v>
      </c>
      <c r="F49" s="2" t="s">
        <v>495</v>
      </c>
      <c r="G49" s="2" t="s">
        <v>165</v>
      </c>
      <c r="H49" s="20">
        <f>77*(411/420)</f>
        <v>75.349999999999994</v>
      </c>
      <c r="I49" s="20">
        <f>69*(411/420)</f>
        <v>67.521428571428572</v>
      </c>
      <c r="J49" s="20">
        <f>70*(411/420)</f>
        <v>68.5</v>
      </c>
      <c r="K49" s="20">
        <f>72*(411/420)</f>
        <v>70.457142857142856</v>
      </c>
      <c r="L49" s="20">
        <f>73*(411/420)</f>
        <v>71.435714285714283</v>
      </c>
      <c r="M49" s="20">
        <f>59*(411/420)</f>
        <v>57.73571428571428</v>
      </c>
      <c r="U49" s="2" t="s">
        <v>211</v>
      </c>
      <c r="V49" s="2">
        <v>411</v>
      </c>
      <c r="W49" s="2" t="s">
        <v>498</v>
      </c>
      <c r="AC49" s="2">
        <v>62</v>
      </c>
      <c r="AE49" s="2">
        <v>5</v>
      </c>
      <c r="AF49" s="2">
        <v>5</v>
      </c>
      <c r="AJ49" s="2">
        <v>0</v>
      </c>
      <c r="AO49" s="2">
        <v>1850</v>
      </c>
      <c r="AQ49" t="s">
        <v>499</v>
      </c>
    </row>
    <row r="50" spans="1:43" x14ac:dyDescent="0.3">
      <c r="A50" s="2">
        <v>49</v>
      </c>
      <c r="B50" s="2">
        <v>49</v>
      </c>
      <c r="C50" s="4" t="str">
        <f>INDEX(Schools!B:B,MATCH('School Metadata'!B50,Schools!A:A,0))</f>
        <v>Apex Elementary</v>
      </c>
      <c r="D50" s="7" t="s">
        <v>166</v>
      </c>
      <c r="E50" s="7">
        <v>43784</v>
      </c>
      <c r="F50" s="2" t="s">
        <v>495</v>
      </c>
      <c r="G50" s="2" t="s">
        <v>165</v>
      </c>
      <c r="H50" s="2">
        <v>116</v>
      </c>
      <c r="I50" s="2">
        <v>107</v>
      </c>
      <c r="J50" s="2">
        <v>108</v>
      </c>
      <c r="K50" s="2">
        <v>105</v>
      </c>
      <c r="L50" s="2">
        <v>116</v>
      </c>
      <c r="M50" s="2">
        <v>96</v>
      </c>
      <c r="U50" s="2" t="s">
        <v>166</v>
      </c>
      <c r="V50" s="2" t="s">
        <v>166</v>
      </c>
      <c r="W50" s="2" t="s">
        <v>199</v>
      </c>
      <c r="AC50" s="2">
        <v>85</v>
      </c>
      <c r="AE50" s="2">
        <v>8</v>
      </c>
      <c r="AF50" s="2">
        <v>8</v>
      </c>
      <c r="AJ50" s="2">
        <v>0</v>
      </c>
      <c r="AO50" s="2" t="s">
        <v>166</v>
      </c>
    </row>
    <row r="51" spans="1:43" x14ac:dyDescent="0.3">
      <c r="A51" s="2">
        <v>50</v>
      </c>
      <c r="B51" s="2">
        <v>50</v>
      </c>
      <c r="C51" s="4" t="str">
        <f>INDEX(Schools!B:B,MATCH('School Metadata'!B51,Schools!A:A,0))</f>
        <v>Underwood Elementary</v>
      </c>
      <c r="D51" s="7" t="s">
        <v>166</v>
      </c>
      <c r="E51" s="7">
        <v>43780</v>
      </c>
      <c r="F51" s="2" t="s">
        <v>495</v>
      </c>
      <c r="G51" s="2" t="s">
        <v>165</v>
      </c>
      <c r="H51" s="2">
        <v>82</v>
      </c>
      <c r="I51" s="2">
        <v>67</v>
      </c>
      <c r="J51" s="2">
        <v>79</v>
      </c>
      <c r="K51" s="2">
        <v>70</v>
      </c>
      <c r="L51" s="2">
        <v>78</v>
      </c>
      <c r="M51" s="2">
        <v>81</v>
      </c>
      <c r="U51" s="2" t="s">
        <v>166</v>
      </c>
      <c r="V51" s="2" t="s">
        <v>166</v>
      </c>
      <c r="W51" s="2" t="s">
        <v>199</v>
      </c>
      <c r="AC51" s="2">
        <v>75</v>
      </c>
      <c r="AE51" s="2">
        <v>7</v>
      </c>
      <c r="AF51" s="2">
        <v>7</v>
      </c>
      <c r="AJ51" s="2">
        <v>0</v>
      </c>
      <c r="AO51" s="2" t="s">
        <v>166</v>
      </c>
    </row>
    <row r="52" spans="1:43" x14ac:dyDescent="0.3">
      <c r="A52" s="2">
        <v>51</v>
      </c>
      <c r="B52" s="2">
        <v>51</v>
      </c>
      <c r="C52" s="4" t="str">
        <f>INDEX(Schools!B:B,MATCH('School Metadata'!B52,Schools!A:A,0))</f>
        <v>Bryan Road Elementary</v>
      </c>
      <c r="D52" s="7">
        <v>43811</v>
      </c>
      <c r="E52" s="7" t="s">
        <v>166</v>
      </c>
      <c r="F52" s="2" t="s">
        <v>495</v>
      </c>
      <c r="G52" s="2" t="s">
        <v>166</v>
      </c>
      <c r="H52" s="2" t="s">
        <v>166</v>
      </c>
      <c r="I52" s="2" t="s">
        <v>166</v>
      </c>
      <c r="J52" s="2" t="s">
        <v>166</v>
      </c>
      <c r="K52" s="2" t="s">
        <v>166</v>
      </c>
      <c r="L52" s="2" t="s">
        <v>166</v>
      </c>
      <c r="M52" s="2" t="s">
        <v>166</v>
      </c>
      <c r="N52" s="2" t="s">
        <v>166</v>
      </c>
      <c r="O52" s="2" t="s">
        <v>166</v>
      </c>
      <c r="P52" s="2" t="s">
        <v>166</v>
      </c>
      <c r="Q52" s="2" t="s">
        <v>166</v>
      </c>
      <c r="R52" s="2" t="s">
        <v>166</v>
      </c>
      <c r="S52" s="2" t="s">
        <v>166</v>
      </c>
      <c r="T52" s="2" t="s">
        <v>166</v>
      </c>
      <c r="U52" s="2" t="s">
        <v>211</v>
      </c>
      <c r="V52" s="2">
        <v>478</v>
      </c>
      <c r="W52" s="2" t="s">
        <v>498</v>
      </c>
      <c r="AC52" s="2" t="s">
        <v>166</v>
      </c>
      <c r="AE52" s="2" t="s">
        <v>166</v>
      </c>
      <c r="AF52" s="2" t="s">
        <v>166</v>
      </c>
      <c r="AJ52" s="2" t="s">
        <v>166</v>
      </c>
      <c r="AO52" s="2">
        <v>1454</v>
      </c>
    </row>
    <row r="53" spans="1:43" x14ac:dyDescent="0.3">
      <c r="A53" s="2">
        <v>52</v>
      </c>
      <c r="B53" s="2">
        <v>52</v>
      </c>
      <c r="C53" s="4" t="str">
        <f>INDEX(Schools!B:B,MATCH('School Metadata'!B53,Schools!A:A,0))</f>
        <v>Oakview Elementary School</v>
      </c>
      <c r="D53" s="7" t="s">
        <v>166</v>
      </c>
      <c r="E53" s="7">
        <v>43777</v>
      </c>
      <c r="F53" s="2" t="s">
        <v>495</v>
      </c>
      <c r="G53" s="2" t="s">
        <v>165</v>
      </c>
      <c r="H53" s="2">
        <v>137</v>
      </c>
      <c r="I53" s="2">
        <v>149</v>
      </c>
      <c r="J53" s="2">
        <v>154</v>
      </c>
      <c r="K53" s="2">
        <v>156</v>
      </c>
      <c r="L53" s="2">
        <v>160</v>
      </c>
      <c r="M53" s="2">
        <v>139</v>
      </c>
      <c r="U53" s="2" t="s">
        <v>166</v>
      </c>
      <c r="V53" s="2" t="s">
        <v>166</v>
      </c>
      <c r="W53" s="2" t="s">
        <v>199</v>
      </c>
      <c r="AC53" s="2">
        <v>109</v>
      </c>
      <c r="AE53" s="2">
        <v>8</v>
      </c>
      <c r="AF53" s="2">
        <v>8</v>
      </c>
      <c r="AJ53" s="2">
        <v>0</v>
      </c>
      <c r="AO53" s="2" t="s">
        <v>166</v>
      </c>
    </row>
    <row r="54" spans="1:43" x14ac:dyDescent="0.3">
      <c r="A54" s="2">
        <v>53</v>
      </c>
      <c r="B54" s="2">
        <v>53</v>
      </c>
      <c r="C54" s="4" t="str">
        <f>INDEX(Schools!B:B,MATCH('School Metadata'!B54,Schools!A:A,0))</f>
        <v>Abbotts Creek Elementary School</v>
      </c>
      <c r="D54" s="7" t="s">
        <v>166</v>
      </c>
      <c r="E54" s="7">
        <v>43880</v>
      </c>
      <c r="F54" s="2" t="s">
        <v>495</v>
      </c>
      <c r="G54" s="2" t="s">
        <v>165</v>
      </c>
      <c r="H54" s="2">
        <v>142</v>
      </c>
      <c r="I54" s="2">
        <v>141</v>
      </c>
      <c r="J54" s="2">
        <v>152</v>
      </c>
      <c r="K54" s="2">
        <v>158</v>
      </c>
      <c r="L54" s="2">
        <v>147</v>
      </c>
      <c r="M54" s="2">
        <v>125</v>
      </c>
      <c r="U54" s="2" t="s">
        <v>166</v>
      </c>
      <c r="V54" s="2" t="s">
        <v>166</v>
      </c>
      <c r="W54" s="2" t="s">
        <v>199</v>
      </c>
      <c r="AC54" s="2">
        <v>101</v>
      </c>
      <c r="AE54" s="2">
        <v>9</v>
      </c>
      <c r="AF54" s="2">
        <v>9</v>
      </c>
      <c r="AJ54" s="2">
        <v>0</v>
      </c>
      <c r="AO54" s="2" t="s">
        <v>166</v>
      </c>
    </row>
    <row r="55" spans="1:43" x14ac:dyDescent="0.3">
      <c r="A55" s="2">
        <v>54</v>
      </c>
      <c r="B55" s="2">
        <v>54</v>
      </c>
      <c r="C55" s="4" t="str">
        <f>INDEX(Schools!B:B,MATCH('School Metadata'!B55,Schools!A:A,0))</f>
        <v>Laurel Mill Elementary</v>
      </c>
      <c r="D55" s="7">
        <v>43894</v>
      </c>
      <c r="E55" s="7" t="s">
        <v>166</v>
      </c>
      <c r="F55" s="2" t="s">
        <v>495</v>
      </c>
      <c r="G55" s="2" t="s">
        <v>166</v>
      </c>
      <c r="H55" s="2" t="s">
        <v>166</v>
      </c>
      <c r="I55" s="2" t="s">
        <v>166</v>
      </c>
      <c r="J55" s="2" t="s">
        <v>166</v>
      </c>
      <c r="K55" s="2" t="s">
        <v>166</v>
      </c>
      <c r="L55" s="2" t="s">
        <v>166</v>
      </c>
      <c r="M55" s="2" t="s">
        <v>166</v>
      </c>
      <c r="N55" s="2" t="s">
        <v>166</v>
      </c>
      <c r="O55" s="2" t="s">
        <v>166</v>
      </c>
      <c r="P55" s="2" t="s">
        <v>166</v>
      </c>
      <c r="Q55" s="2" t="s">
        <v>166</v>
      </c>
      <c r="R55" s="2" t="s">
        <v>166</v>
      </c>
      <c r="S55" s="2" t="s">
        <v>166</v>
      </c>
      <c r="T55" s="2" t="s">
        <v>166</v>
      </c>
      <c r="U55" s="2" t="s">
        <v>503</v>
      </c>
      <c r="V55" s="2">
        <v>293</v>
      </c>
      <c r="W55" s="2" t="s">
        <v>498</v>
      </c>
      <c r="AC55" s="2" t="s">
        <v>166</v>
      </c>
      <c r="AE55" s="2" t="s">
        <v>166</v>
      </c>
      <c r="AF55" s="2" t="s">
        <v>166</v>
      </c>
      <c r="AJ55" s="2" t="s">
        <v>166</v>
      </c>
      <c r="AO55" s="2">
        <v>517</v>
      </c>
    </row>
    <row r="56" spans="1:43" x14ac:dyDescent="0.3">
      <c r="A56" s="2">
        <v>55</v>
      </c>
      <c r="B56" s="2">
        <v>55</v>
      </c>
      <c r="C56" s="4" t="str">
        <f>INDEX(Schools!B:B,MATCH('School Metadata'!B56,Schools!A:A,0))</f>
        <v>Bunn Elementary</v>
      </c>
      <c r="D56" s="7">
        <v>43886</v>
      </c>
      <c r="E56" s="7" t="s">
        <v>166</v>
      </c>
      <c r="F56" s="2" t="s">
        <v>495</v>
      </c>
      <c r="G56" s="2" t="s">
        <v>166</v>
      </c>
      <c r="H56" s="2" t="s">
        <v>166</v>
      </c>
      <c r="I56" s="2" t="s">
        <v>166</v>
      </c>
      <c r="J56" s="2" t="s">
        <v>166</v>
      </c>
      <c r="K56" s="2" t="s">
        <v>166</v>
      </c>
      <c r="L56" s="2" t="s">
        <v>166</v>
      </c>
      <c r="M56" s="2" t="s">
        <v>166</v>
      </c>
      <c r="N56" s="2" t="s">
        <v>166</v>
      </c>
      <c r="O56" s="2" t="s">
        <v>166</v>
      </c>
      <c r="P56" s="2" t="s">
        <v>166</v>
      </c>
      <c r="Q56" s="2" t="s">
        <v>166</v>
      </c>
      <c r="R56" s="2" t="s">
        <v>166</v>
      </c>
      <c r="S56" s="2" t="s">
        <v>166</v>
      </c>
      <c r="T56" s="2" t="s">
        <v>166</v>
      </c>
      <c r="U56" s="2" t="s">
        <v>503</v>
      </c>
      <c r="V56" s="2">
        <v>543</v>
      </c>
      <c r="W56" s="2" t="s">
        <v>199</v>
      </c>
      <c r="AC56" s="2" t="s">
        <v>166</v>
      </c>
      <c r="AE56" s="2" t="s">
        <v>166</v>
      </c>
      <c r="AF56" s="2" t="s">
        <v>166</v>
      </c>
      <c r="AJ56" s="2" t="s">
        <v>166</v>
      </c>
      <c r="AO56" s="2">
        <v>1733</v>
      </c>
    </row>
    <row r="57" spans="1:43" x14ac:dyDescent="0.3">
      <c r="A57" s="2">
        <v>56</v>
      </c>
      <c r="B57" s="2">
        <v>56</v>
      </c>
      <c r="C57" s="4" t="str">
        <f>INDEX(Schools!B:B,MATCH('School Metadata'!B57,Schools!A:A,0))</f>
        <v>Northwoods Elementary</v>
      </c>
      <c r="D57" s="7">
        <v>43853</v>
      </c>
      <c r="E57" s="7">
        <v>43787</v>
      </c>
      <c r="F57" s="2" t="s">
        <v>495</v>
      </c>
      <c r="G57" s="2" t="s">
        <v>165</v>
      </c>
      <c r="H57" s="20">
        <f>108*(656/601)</f>
        <v>117.88352745424292</v>
      </c>
      <c r="I57" s="20">
        <f>110*(656/601)</f>
        <v>120.06655574043261</v>
      </c>
      <c r="J57" s="20">
        <f>110*(656/601)</f>
        <v>120.06655574043261</v>
      </c>
      <c r="K57" s="20">
        <f>96*(656/601)</f>
        <v>104.78535773710482</v>
      </c>
      <c r="L57" s="20">
        <f>91*(656/601)</f>
        <v>99.327787021630613</v>
      </c>
      <c r="M57" s="20">
        <f>86*(656/601)</f>
        <v>93.870216306156394</v>
      </c>
      <c r="U57" s="2" t="s">
        <v>211</v>
      </c>
      <c r="V57" s="2">
        <v>656</v>
      </c>
      <c r="W57" s="2" t="s">
        <v>498</v>
      </c>
      <c r="AC57" s="2">
        <v>86</v>
      </c>
      <c r="AE57" s="2">
        <v>7</v>
      </c>
      <c r="AF57" s="2">
        <v>7</v>
      </c>
      <c r="AJ57" s="2">
        <v>0</v>
      </c>
      <c r="AO57" s="2">
        <v>1139</v>
      </c>
      <c r="AQ57" t="s">
        <v>499</v>
      </c>
    </row>
    <row r="58" spans="1:43" x14ac:dyDescent="0.3">
      <c r="A58" s="2">
        <v>57</v>
      </c>
      <c r="B58" s="2">
        <v>57</v>
      </c>
      <c r="C58" s="4" t="str">
        <f>INDEX(Schools!B:B,MATCH('School Metadata'!B58,Schools!A:A,0))</f>
        <v>Richland Creek Elementary School</v>
      </c>
      <c r="D58" s="7">
        <v>43808</v>
      </c>
      <c r="E58" s="7">
        <v>43805</v>
      </c>
      <c r="F58" s="2" t="s">
        <v>495</v>
      </c>
      <c r="G58" s="2" t="s">
        <v>165</v>
      </c>
      <c r="H58" s="2">
        <v>82</v>
      </c>
      <c r="I58" s="2">
        <v>68</v>
      </c>
      <c r="J58" s="2">
        <v>78</v>
      </c>
      <c r="K58" s="2">
        <v>69</v>
      </c>
      <c r="L58" s="2">
        <v>91</v>
      </c>
      <c r="M58" s="2">
        <v>93</v>
      </c>
      <c r="U58" s="2" t="s">
        <v>211</v>
      </c>
      <c r="V58" s="2">
        <v>481</v>
      </c>
      <c r="W58" s="2" t="s">
        <v>199</v>
      </c>
      <c r="AC58" s="2">
        <v>65</v>
      </c>
      <c r="AE58" s="2">
        <v>6</v>
      </c>
      <c r="AF58" s="2">
        <v>6</v>
      </c>
      <c r="AJ58" s="2">
        <v>0</v>
      </c>
      <c r="AO58" s="2">
        <v>1579</v>
      </c>
    </row>
    <row r="59" spans="1:43" x14ac:dyDescent="0.3">
      <c r="A59" s="2">
        <v>58</v>
      </c>
      <c r="B59" s="2">
        <v>58</v>
      </c>
      <c r="C59" s="4" t="str">
        <f>INDEX(Schools!B:B,MATCH('School Metadata'!B59,Schools!A:A,0))</f>
        <v>Kingswood Elementary</v>
      </c>
      <c r="D59" s="7" t="s">
        <v>166</v>
      </c>
      <c r="E59" s="7">
        <v>43787</v>
      </c>
      <c r="F59" s="2" t="s">
        <v>495</v>
      </c>
      <c r="G59" s="2" t="s">
        <v>165</v>
      </c>
      <c r="H59" s="2">
        <v>70</v>
      </c>
      <c r="I59" s="2">
        <v>84</v>
      </c>
      <c r="J59" s="2">
        <v>55</v>
      </c>
      <c r="K59" s="2">
        <v>61</v>
      </c>
      <c r="L59" s="2">
        <v>64</v>
      </c>
      <c r="M59" s="2">
        <v>53</v>
      </c>
      <c r="U59" s="2" t="s">
        <v>166</v>
      </c>
      <c r="V59" s="2" t="s">
        <v>166</v>
      </c>
      <c r="W59" s="2" t="s">
        <v>199</v>
      </c>
      <c r="AC59" s="2">
        <v>73</v>
      </c>
      <c r="AE59" s="2">
        <v>5</v>
      </c>
      <c r="AF59" s="2">
        <v>5</v>
      </c>
      <c r="AJ59" s="2">
        <v>0</v>
      </c>
      <c r="AO59" s="2" t="s">
        <v>166</v>
      </c>
    </row>
    <row r="60" spans="1:43" x14ac:dyDescent="0.3">
      <c r="A60" s="2">
        <v>59</v>
      </c>
      <c r="B60" s="2">
        <v>59</v>
      </c>
      <c r="C60" s="4" t="str">
        <f>INDEX(Schools!B:B,MATCH('School Metadata'!B60,Schools!A:A,0))</f>
        <v>Apex Friendship High</v>
      </c>
      <c r="D60" s="7">
        <v>43860</v>
      </c>
      <c r="E60" s="7" t="s">
        <v>166</v>
      </c>
      <c r="F60" s="2" t="s">
        <v>495</v>
      </c>
      <c r="G60" s="2" t="s">
        <v>166</v>
      </c>
      <c r="H60" s="2" t="s">
        <v>166</v>
      </c>
      <c r="I60" s="2" t="s">
        <v>166</v>
      </c>
      <c r="J60" s="2" t="s">
        <v>166</v>
      </c>
      <c r="K60" s="2" t="s">
        <v>166</v>
      </c>
      <c r="L60" s="2" t="s">
        <v>166</v>
      </c>
      <c r="M60" s="2" t="s">
        <v>166</v>
      </c>
      <c r="N60" s="2" t="s">
        <v>166</v>
      </c>
      <c r="O60" s="2" t="s">
        <v>166</v>
      </c>
      <c r="P60" s="2" t="s">
        <v>166</v>
      </c>
      <c r="Q60" s="2" t="s">
        <v>166</v>
      </c>
      <c r="R60" s="2" t="s">
        <v>166</v>
      </c>
      <c r="S60" s="2" t="s">
        <v>166</v>
      </c>
      <c r="T60" s="2" t="s">
        <v>166</v>
      </c>
      <c r="U60" s="2" t="s">
        <v>212</v>
      </c>
      <c r="V60" s="2">
        <v>2572</v>
      </c>
      <c r="W60" s="2" t="s">
        <v>199</v>
      </c>
      <c r="AC60" s="2" t="s">
        <v>166</v>
      </c>
      <c r="AE60" s="2" t="s">
        <v>166</v>
      </c>
      <c r="AF60" s="2" t="s">
        <v>166</v>
      </c>
      <c r="AJ60" s="2" t="s">
        <v>166</v>
      </c>
      <c r="AO60" s="2">
        <v>2064</v>
      </c>
      <c r="AQ60" t="s">
        <v>500</v>
      </c>
    </row>
    <row r="61" spans="1:43" x14ac:dyDescent="0.3">
      <c r="A61" s="2">
        <v>60</v>
      </c>
      <c r="B61" s="2">
        <v>60</v>
      </c>
      <c r="C61" s="4" t="str">
        <f>INDEX(Schools!B:B,MATCH('School Metadata'!B61,Schools!A:A,0))</f>
        <v>Middle Creek High</v>
      </c>
      <c r="D61" s="7" t="s">
        <v>166</v>
      </c>
      <c r="E61" s="7">
        <v>43781</v>
      </c>
      <c r="F61" s="2" t="s">
        <v>495</v>
      </c>
      <c r="G61" s="2" t="s">
        <v>165</v>
      </c>
      <c r="Q61" s="2">
        <v>481</v>
      </c>
      <c r="R61" s="2">
        <v>500</v>
      </c>
      <c r="S61" s="2">
        <v>481</v>
      </c>
      <c r="T61" s="2">
        <v>449</v>
      </c>
      <c r="U61" s="2" t="s">
        <v>166</v>
      </c>
      <c r="V61" s="2" t="s">
        <v>166</v>
      </c>
      <c r="W61" s="2" t="s">
        <v>199</v>
      </c>
      <c r="AC61" s="2">
        <v>180</v>
      </c>
      <c r="AE61" s="2">
        <v>26</v>
      </c>
      <c r="AF61" s="2">
        <v>26</v>
      </c>
      <c r="AJ61" s="2">
        <v>500</v>
      </c>
      <c r="AO61" s="2" t="s">
        <v>166</v>
      </c>
    </row>
    <row r="62" spans="1:43" x14ac:dyDescent="0.3">
      <c r="A62" s="2">
        <v>61</v>
      </c>
      <c r="B62" s="2">
        <v>61</v>
      </c>
      <c r="C62" s="4" t="str">
        <f>INDEX(Schools!B:B,MATCH('School Metadata'!B62,Schools!A:A,0))</f>
        <v>Wakefield High</v>
      </c>
      <c r="D62" s="7">
        <v>43864</v>
      </c>
      <c r="E62" s="7">
        <v>43803</v>
      </c>
      <c r="F62" s="2" t="s">
        <v>495</v>
      </c>
      <c r="G62" s="2" t="s">
        <v>165</v>
      </c>
      <c r="Q62" s="2">
        <v>496</v>
      </c>
      <c r="R62" s="2">
        <v>487</v>
      </c>
      <c r="S62" s="2">
        <v>454</v>
      </c>
      <c r="T62" s="2">
        <v>433</v>
      </c>
      <c r="U62" s="2" t="s">
        <v>212</v>
      </c>
      <c r="V62" s="2">
        <v>1870</v>
      </c>
      <c r="W62" s="2" t="s">
        <v>199</v>
      </c>
      <c r="AC62" s="2">
        <v>171</v>
      </c>
      <c r="AE62" s="2">
        <v>24</v>
      </c>
      <c r="AF62" s="2">
        <v>24</v>
      </c>
      <c r="AJ62" s="2">
        <v>347</v>
      </c>
      <c r="AO62" s="2">
        <v>1701</v>
      </c>
    </row>
    <row r="63" spans="1:43" x14ac:dyDescent="0.3">
      <c r="A63" s="2">
        <v>62</v>
      </c>
      <c r="B63" s="2">
        <v>62</v>
      </c>
      <c r="C63" s="4" t="str">
        <f>INDEX(Schools!B:B,MATCH('School Metadata'!B63,Schools!A:A,0))</f>
        <v>Apex High</v>
      </c>
      <c r="D63" s="7">
        <v>43788</v>
      </c>
      <c r="E63" s="7" t="s">
        <v>166</v>
      </c>
      <c r="F63" s="2" t="s">
        <v>495</v>
      </c>
      <c r="G63" s="2" t="s">
        <v>166</v>
      </c>
      <c r="H63" s="2" t="s">
        <v>166</v>
      </c>
      <c r="I63" s="2" t="s">
        <v>166</v>
      </c>
      <c r="J63" s="2" t="s">
        <v>166</v>
      </c>
      <c r="K63" s="2" t="s">
        <v>166</v>
      </c>
      <c r="L63" s="2" t="s">
        <v>166</v>
      </c>
      <c r="M63" s="2" t="s">
        <v>166</v>
      </c>
      <c r="N63" s="2" t="s">
        <v>166</v>
      </c>
      <c r="O63" s="2" t="s">
        <v>166</v>
      </c>
      <c r="P63" s="2" t="s">
        <v>166</v>
      </c>
      <c r="Q63" s="2" t="s">
        <v>166</v>
      </c>
      <c r="R63" s="2" t="s">
        <v>166</v>
      </c>
      <c r="S63" s="2" t="s">
        <v>166</v>
      </c>
      <c r="T63" s="2" t="s">
        <v>166</v>
      </c>
      <c r="U63" s="2" t="s">
        <v>212</v>
      </c>
      <c r="V63" s="2">
        <v>2097</v>
      </c>
      <c r="W63" s="2" t="s">
        <v>199</v>
      </c>
      <c r="AC63" s="2" t="s">
        <v>166</v>
      </c>
      <c r="AE63" s="2" t="s">
        <v>166</v>
      </c>
      <c r="AF63" s="2" t="s">
        <v>166</v>
      </c>
      <c r="AJ63" s="2" t="s">
        <v>166</v>
      </c>
      <c r="AO63" s="2">
        <v>1210</v>
      </c>
      <c r="AQ63" t="s">
        <v>501</v>
      </c>
    </row>
    <row r="64" spans="1:43" x14ac:dyDescent="0.3">
      <c r="A64" s="2">
        <v>63</v>
      </c>
      <c r="B64" s="2">
        <v>63</v>
      </c>
      <c r="C64" s="4" t="str">
        <f>INDEX(Schools!B:B,MATCH('School Metadata'!B64,Schools!A:A,0))</f>
        <v>Carroll Middle</v>
      </c>
      <c r="D64" s="7" t="s">
        <v>166</v>
      </c>
      <c r="E64" s="7">
        <v>43795</v>
      </c>
      <c r="F64" s="2" t="s">
        <v>495</v>
      </c>
      <c r="G64" s="2" t="s">
        <v>165</v>
      </c>
      <c r="N64" s="2">
        <v>340</v>
      </c>
      <c r="O64" s="2">
        <v>338</v>
      </c>
      <c r="P64" s="2">
        <v>304</v>
      </c>
      <c r="U64" s="2" t="s">
        <v>166</v>
      </c>
      <c r="V64" s="2" t="s">
        <v>166</v>
      </c>
      <c r="W64" s="2" t="s">
        <v>199</v>
      </c>
      <c r="AC64" s="2">
        <v>100</v>
      </c>
      <c r="AE64" s="2">
        <v>12</v>
      </c>
      <c r="AF64" s="2">
        <v>13</v>
      </c>
      <c r="AJ64" s="2">
        <v>0</v>
      </c>
      <c r="AO64" s="2" t="s">
        <v>166</v>
      </c>
    </row>
    <row r="65" spans="1:43" x14ac:dyDescent="0.3">
      <c r="A65" s="2">
        <v>64</v>
      </c>
      <c r="B65" s="2">
        <v>64</v>
      </c>
      <c r="C65" s="4" t="str">
        <f>INDEX(Schools!B:B,MATCH('School Metadata'!B65,Schools!A:A,0))</f>
        <v>Wakefield Middle</v>
      </c>
      <c r="D65" s="7">
        <v>43864</v>
      </c>
      <c r="E65" s="7">
        <v>43875</v>
      </c>
      <c r="F65" s="2" t="s">
        <v>495</v>
      </c>
      <c r="G65" s="2" t="s">
        <v>165</v>
      </c>
      <c r="N65" s="20">
        <f>301*(886/944)</f>
        <v>282.50635593220341</v>
      </c>
      <c r="O65" s="20">
        <f>309*(886/944)</f>
        <v>290.01483050847457</v>
      </c>
      <c r="P65" s="20">
        <f>334*(886/944)</f>
        <v>313.47881355932208</v>
      </c>
      <c r="U65" s="2" t="s">
        <v>504</v>
      </c>
      <c r="V65" s="2">
        <v>886</v>
      </c>
      <c r="W65" s="2" t="s">
        <v>498</v>
      </c>
      <c r="AC65" s="2">
        <v>82</v>
      </c>
      <c r="AE65" s="2">
        <v>11</v>
      </c>
      <c r="AF65" s="2">
        <v>11</v>
      </c>
      <c r="AJ65" s="2">
        <v>0</v>
      </c>
      <c r="AO65" s="2">
        <v>1238</v>
      </c>
      <c r="AQ65" t="s">
        <v>499</v>
      </c>
    </row>
    <row r="66" spans="1:43" x14ac:dyDescent="0.3">
      <c r="A66" s="2">
        <v>65</v>
      </c>
      <c r="B66" s="2">
        <v>65</v>
      </c>
      <c r="C66" s="4" t="str">
        <f>INDEX(Schools!B:B,MATCH('School Metadata'!B66,Schools!A:A,0))</f>
        <v>East Millbrook Middle</v>
      </c>
      <c r="D66" s="7">
        <v>43809</v>
      </c>
      <c r="E66" s="7">
        <v>43807</v>
      </c>
      <c r="F66" s="2" t="s">
        <v>495</v>
      </c>
      <c r="G66" s="2" t="s">
        <v>165</v>
      </c>
      <c r="N66" s="2">
        <v>244</v>
      </c>
      <c r="O66" s="2">
        <v>268</v>
      </c>
      <c r="P66" s="2">
        <v>263</v>
      </c>
      <c r="U66" s="2" t="s">
        <v>504</v>
      </c>
      <c r="V66" s="2">
        <v>775</v>
      </c>
      <c r="W66" s="2" t="s">
        <v>199</v>
      </c>
      <c r="AC66" s="2">
        <v>126</v>
      </c>
      <c r="AE66" s="2">
        <v>0</v>
      </c>
      <c r="AF66" s="2">
        <v>0</v>
      </c>
      <c r="AJ66" s="2">
        <v>0</v>
      </c>
      <c r="AO66" s="2">
        <v>840</v>
      </c>
    </row>
    <row r="67" spans="1:43" x14ac:dyDescent="0.3">
      <c r="A67" s="2">
        <v>66</v>
      </c>
      <c r="B67" s="2">
        <v>66</v>
      </c>
      <c r="C67" s="4" t="str">
        <f>INDEX(Schools!B:B,MATCH('School Metadata'!B67,Schools!A:A,0))</f>
        <v>Leesville Road Middle</v>
      </c>
      <c r="D67" s="7">
        <v>43802</v>
      </c>
      <c r="E67" s="7" t="s">
        <v>166</v>
      </c>
      <c r="F67" s="2" t="s">
        <v>495</v>
      </c>
      <c r="G67" s="2" t="s">
        <v>166</v>
      </c>
      <c r="H67" s="2" t="s">
        <v>166</v>
      </c>
      <c r="I67" s="2" t="s">
        <v>166</v>
      </c>
      <c r="J67" s="2" t="s">
        <v>166</v>
      </c>
      <c r="K67" s="2" t="s">
        <v>166</v>
      </c>
      <c r="L67" s="2" t="s">
        <v>166</v>
      </c>
      <c r="M67" s="2" t="s">
        <v>166</v>
      </c>
      <c r="N67" s="2" t="s">
        <v>166</v>
      </c>
      <c r="O67" s="2" t="s">
        <v>166</v>
      </c>
      <c r="P67" s="2" t="s">
        <v>166</v>
      </c>
      <c r="Q67" s="2" t="s">
        <v>166</v>
      </c>
      <c r="R67" s="2" t="s">
        <v>166</v>
      </c>
      <c r="S67" s="2" t="s">
        <v>166</v>
      </c>
      <c r="T67" s="2" t="s">
        <v>166</v>
      </c>
      <c r="U67" s="2" t="s">
        <v>504</v>
      </c>
      <c r="V67" s="2">
        <v>906</v>
      </c>
      <c r="W67" s="2" t="s">
        <v>199</v>
      </c>
      <c r="AC67" s="2" t="s">
        <v>166</v>
      </c>
      <c r="AE67" s="2" t="s">
        <v>166</v>
      </c>
      <c r="AF67" s="2" t="s">
        <v>166</v>
      </c>
      <c r="AJ67" s="2" t="s">
        <v>166</v>
      </c>
      <c r="AO67" s="2">
        <v>944</v>
      </c>
    </row>
    <row r="68" spans="1:43" x14ac:dyDescent="0.3">
      <c r="A68" s="2">
        <v>67</v>
      </c>
      <c r="B68" s="2">
        <v>67</v>
      </c>
      <c r="C68" s="4" t="str">
        <f>INDEX(Schools!B:B,MATCH('School Metadata'!B68,Schools!A:A,0))</f>
        <v>Reedy Creek Middle</v>
      </c>
      <c r="D68" s="7">
        <v>43789</v>
      </c>
      <c r="E68" s="7">
        <v>43788</v>
      </c>
      <c r="F68" s="2" t="s">
        <v>495</v>
      </c>
      <c r="G68" s="2" t="s">
        <v>165</v>
      </c>
      <c r="N68" s="2">
        <v>225</v>
      </c>
      <c r="O68" s="2">
        <v>288</v>
      </c>
      <c r="P68" s="2">
        <v>300</v>
      </c>
      <c r="U68" s="2" t="s">
        <v>504</v>
      </c>
      <c r="V68" s="2">
        <v>813</v>
      </c>
      <c r="W68" s="2" t="s">
        <v>199</v>
      </c>
      <c r="AC68" s="2">
        <v>102</v>
      </c>
      <c r="AE68" s="2">
        <v>9</v>
      </c>
      <c r="AF68" s="2">
        <v>10</v>
      </c>
      <c r="AJ68" s="2">
        <v>0</v>
      </c>
      <c r="AO68" s="2">
        <v>2108</v>
      </c>
    </row>
    <row r="69" spans="1:43" x14ac:dyDescent="0.3">
      <c r="A69" s="2">
        <v>68</v>
      </c>
      <c r="B69" s="2">
        <v>68</v>
      </c>
      <c r="C69" s="4" t="str">
        <f>INDEX(Schools!B:B,MATCH('School Metadata'!B69,Schools!A:A,0))</f>
        <v>Edwin A Anderson Elementary</v>
      </c>
      <c r="D69" s="7">
        <v>43900</v>
      </c>
      <c r="E69" s="7" t="s">
        <v>166</v>
      </c>
      <c r="F69" s="2" t="s">
        <v>495</v>
      </c>
      <c r="G69" s="2" t="s">
        <v>166</v>
      </c>
      <c r="H69" s="2" t="s">
        <v>166</v>
      </c>
      <c r="I69" s="2" t="s">
        <v>166</v>
      </c>
      <c r="J69" s="2" t="s">
        <v>166</v>
      </c>
      <c r="K69" s="2" t="s">
        <v>166</v>
      </c>
      <c r="L69" s="2" t="s">
        <v>166</v>
      </c>
      <c r="M69" s="2" t="s">
        <v>166</v>
      </c>
      <c r="N69" s="2" t="s">
        <v>166</v>
      </c>
      <c r="O69" s="2" t="s">
        <v>166</v>
      </c>
      <c r="P69" s="2" t="s">
        <v>166</v>
      </c>
      <c r="Q69" s="2" t="s">
        <v>166</v>
      </c>
      <c r="R69" s="2" t="s">
        <v>166</v>
      </c>
      <c r="S69" s="2" t="s">
        <v>166</v>
      </c>
      <c r="T69" s="2" t="s">
        <v>166</v>
      </c>
      <c r="U69" s="2" t="s">
        <v>503</v>
      </c>
      <c r="V69" s="2">
        <v>680</v>
      </c>
      <c r="W69" s="2" t="s">
        <v>199</v>
      </c>
      <c r="AC69" s="2" t="s">
        <v>166</v>
      </c>
      <c r="AE69" s="2" t="s">
        <v>166</v>
      </c>
      <c r="AF69" s="2" t="s">
        <v>166</v>
      </c>
      <c r="AJ69" s="2" t="s">
        <v>166</v>
      </c>
      <c r="AO69" s="2">
        <v>1868</v>
      </c>
    </row>
    <row r="70" spans="1:43" x14ac:dyDescent="0.3">
      <c r="A70" s="2">
        <v>69</v>
      </c>
      <c r="B70" s="2">
        <v>69</v>
      </c>
      <c r="C70" s="4" t="str">
        <f>INDEX(Schools!B:B,MATCH('School Metadata'!B70,Schools!A:A,0))</f>
        <v>Walter L Parsley Elementary</v>
      </c>
      <c r="D70" s="7">
        <v>43899</v>
      </c>
      <c r="E70" s="7" t="s">
        <v>166</v>
      </c>
      <c r="F70" s="2" t="s">
        <v>495</v>
      </c>
      <c r="G70" s="2" t="s">
        <v>166</v>
      </c>
      <c r="H70" s="2" t="s">
        <v>166</v>
      </c>
      <c r="I70" s="2" t="s">
        <v>166</v>
      </c>
      <c r="J70" s="2" t="s">
        <v>166</v>
      </c>
      <c r="K70" s="2" t="s">
        <v>166</v>
      </c>
      <c r="L70" s="2" t="s">
        <v>166</v>
      </c>
      <c r="M70" s="2" t="s">
        <v>166</v>
      </c>
      <c r="N70" s="2" t="s">
        <v>166</v>
      </c>
      <c r="O70" s="2" t="s">
        <v>166</v>
      </c>
      <c r="P70" s="2" t="s">
        <v>166</v>
      </c>
      <c r="Q70" s="2" t="s">
        <v>166</v>
      </c>
      <c r="R70" s="2" t="s">
        <v>166</v>
      </c>
      <c r="S70" s="2" t="s">
        <v>166</v>
      </c>
      <c r="T70" s="2" t="s">
        <v>166</v>
      </c>
      <c r="U70" s="2" t="s">
        <v>503</v>
      </c>
      <c r="V70" s="2">
        <v>649</v>
      </c>
      <c r="W70" s="2" t="s">
        <v>199</v>
      </c>
      <c r="AC70" s="2" t="s">
        <v>166</v>
      </c>
      <c r="AE70" s="2" t="s">
        <v>166</v>
      </c>
      <c r="AF70" s="2" t="s">
        <v>166</v>
      </c>
      <c r="AJ70" s="2" t="s">
        <v>166</v>
      </c>
      <c r="AO70" s="2">
        <v>1294</v>
      </c>
    </row>
    <row r="71" spans="1:43" x14ac:dyDescent="0.3">
      <c r="A71" s="2">
        <v>70</v>
      </c>
      <c r="B71" s="2">
        <v>70</v>
      </c>
      <c r="C71" s="4" t="str">
        <f>INDEX(Schools!B:B,MATCH('School Metadata'!B71,Schools!A:A,0))</f>
        <v>Fremont STARS Elementary</v>
      </c>
      <c r="D71" s="7" t="s">
        <v>166</v>
      </c>
      <c r="E71" s="7">
        <v>43873</v>
      </c>
      <c r="F71" s="2" t="s">
        <v>495</v>
      </c>
      <c r="G71" s="2" t="s">
        <v>165</v>
      </c>
      <c r="H71" s="2">
        <v>26</v>
      </c>
      <c r="I71" s="2">
        <v>47</v>
      </c>
      <c r="J71" s="2">
        <v>32</v>
      </c>
      <c r="K71" s="2">
        <v>36</v>
      </c>
      <c r="L71" s="2">
        <v>48</v>
      </c>
      <c r="M71" s="2">
        <v>45</v>
      </c>
      <c r="U71" s="2" t="s">
        <v>166</v>
      </c>
      <c r="V71" s="2" t="s">
        <v>166</v>
      </c>
      <c r="W71" s="2" t="s">
        <v>199</v>
      </c>
      <c r="AC71" s="2">
        <v>40</v>
      </c>
      <c r="AE71" s="2">
        <v>2</v>
      </c>
      <c r="AF71" s="2">
        <v>2</v>
      </c>
      <c r="AJ71" s="2">
        <v>0</v>
      </c>
      <c r="AO71" s="2" t="s">
        <v>166</v>
      </c>
    </row>
    <row r="72" spans="1:43" x14ac:dyDescent="0.3">
      <c r="A72" s="2">
        <v>71</v>
      </c>
      <c r="B72" s="2">
        <v>71</v>
      </c>
      <c r="C72" s="4" t="str">
        <f>INDEX(Schools!B:B,MATCH('School Metadata'!B72,Schools!A:A,0))</f>
        <v>Northeast Elementary School</v>
      </c>
      <c r="D72" s="7" t="s">
        <v>166</v>
      </c>
      <c r="E72" s="7">
        <v>43871</v>
      </c>
      <c r="F72" s="2" t="s">
        <v>495</v>
      </c>
      <c r="G72" s="2" t="s">
        <v>165</v>
      </c>
      <c r="H72" s="2">
        <v>117</v>
      </c>
      <c r="I72" s="2">
        <v>101</v>
      </c>
      <c r="J72" s="2">
        <v>122</v>
      </c>
      <c r="K72" s="2">
        <v>103</v>
      </c>
      <c r="L72" s="2">
        <v>128</v>
      </c>
      <c r="M72" s="2">
        <v>109</v>
      </c>
      <c r="U72" s="2" t="s">
        <v>166</v>
      </c>
      <c r="V72" s="2" t="s">
        <v>166</v>
      </c>
      <c r="W72" s="2" t="s">
        <v>199</v>
      </c>
      <c r="AC72" s="2">
        <v>98</v>
      </c>
      <c r="AE72" s="2">
        <v>6</v>
      </c>
      <c r="AF72" s="2">
        <v>6</v>
      </c>
      <c r="AJ72" s="2">
        <v>0</v>
      </c>
      <c r="AO72" s="2" t="s">
        <v>166</v>
      </c>
    </row>
    <row r="73" spans="1:43" x14ac:dyDescent="0.3">
      <c r="A73" s="2">
        <v>72</v>
      </c>
      <c r="B73" s="2">
        <v>72</v>
      </c>
      <c r="C73" s="4" t="str">
        <f>INDEX(Schools!B:B,MATCH('School Metadata'!B73,Schools!A:A,0))</f>
        <v>Rosewood Elementary School</v>
      </c>
      <c r="D73" s="7" t="s">
        <v>166</v>
      </c>
      <c r="E73" s="7">
        <v>43857</v>
      </c>
      <c r="F73" s="2" t="s">
        <v>495</v>
      </c>
      <c r="G73" s="2" t="s">
        <v>165</v>
      </c>
      <c r="H73" s="2">
        <v>95</v>
      </c>
      <c r="I73" s="2">
        <v>109</v>
      </c>
      <c r="J73" s="2">
        <v>109</v>
      </c>
      <c r="K73" s="2">
        <v>95</v>
      </c>
      <c r="L73" s="2">
        <v>106</v>
      </c>
      <c r="M73" s="2">
        <v>98</v>
      </c>
      <c r="U73" s="2" t="s">
        <v>166</v>
      </c>
      <c r="V73" s="2" t="s">
        <v>166</v>
      </c>
      <c r="W73" s="2" t="s">
        <v>199</v>
      </c>
      <c r="AC73" s="2">
        <v>125</v>
      </c>
      <c r="AE73" s="2">
        <v>5</v>
      </c>
      <c r="AF73" s="2">
        <v>5</v>
      </c>
      <c r="AJ73" s="2">
        <v>0</v>
      </c>
      <c r="AO73" s="2" t="s">
        <v>166</v>
      </c>
    </row>
    <row r="74" spans="1:43" x14ac:dyDescent="0.3">
      <c r="A74" s="2">
        <v>73</v>
      </c>
      <c r="B74" s="2">
        <v>73</v>
      </c>
      <c r="C74" s="4" t="str">
        <f>INDEX(Schools!B:B,MATCH('School Metadata'!B74,Schools!A:A,0))</f>
        <v>Eastern Wayne High School</v>
      </c>
      <c r="D74" s="7">
        <v>43872</v>
      </c>
      <c r="E74" s="7" t="s">
        <v>166</v>
      </c>
      <c r="F74" s="2" t="s">
        <v>495</v>
      </c>
      <c r="G74" s="2" t="s">
        <v>166</v>
      </c>
      <c r="H74" s="2" t="s">
        <v>166</v>
      </c>
      <c r="I74" s="2" t="s">
        <v>166</v>
      </c>
      <c r="J74" s="2" t="s">
        <v>166</v>
      </c>
      <c r="K74" s="2" t="s">
        <v>166</v>
      </c>
      <c r="L74" s="2" t="s">
        <v>166</v>
      </c>
      <c r="M74" s="2" t="s">
        <v>166</v>
      </c>
      <c r="N74" s="2" t="s">
        <v>166</v>
      </c>
      <c r="O74" s="2" t="s">
        <v>166</v>
      </c>
      <c r="P74" s="2" t="s">
        <v>166</v>
      </c>
      <c r="Q74" s="2" t="s">
        <v>166</v>
      </c>
      <c r="R74" s="2" t="s">
        <v>166</v>
      </c>
      <c r="S74" s="2" t="s">
        <v>166</v>
      </c>
      <c r="T74" s="2" t="s">
        <v>166</v>
      </c>
      <c r="U74" s="2" t="s">
        <v>212</v>
      </c>
      <c r="V74" s="2">
        <v>875</v>
      </c>
      <c r="W74" s="2" t="s">
        <v>199</v>
      </c>
      <c r="AC74" s="2" t="s">
        <v>166</v>
      </c>
      <c r="AE74" s="2" t="s">
        <v>166</v>
      </c>
      <c r="AF74" s="2" t="s">
        <v>166</v>
      </c>
      <c r="AJ74" s="2" t="s">
        <v>166</v>
      </c>
      <c r="AO74" s="2">
        <v>1121</v>
      </c>
      <c r="AQ74" t="s">
        <v>502</v>
      </c>
    </row>
    <row r="75" spans="1:43" x14ac:dyDescent="0.3">
      <c r="A75" s="2">
        <v>74</v>
      </c>
      <c r="B75" s="2">
        <v>74</v>
      </c>
      <c r="C75" s="4" t="str">
        <f>INDEX(Schools!B:B,MATCH('School Metadata'!B75,Schools!A:A,0))</f>
        <v>Holly Shelter Middle School</v>
      </c>
      <c r="D75" s="7">
        <v>43892</v>
      </c>
      <c r="E75" s="7" t="s">
        <v>166</v>
      </c>
      <c r="F75" s="2" t="s">
        <v>495</v>
      </c>
      <c r="G75" s="2" t="s">
        <v>166</v>
      </c>
      <c r="H75" s="2" t="s">
        <v>166</v>
      </c>
      <c r="I75" s="2" t="s">
        <v>166</v>
      </c>
      <c r="J75" s="2" t="s">
        <v>166</v>
      </c>
      <c r="K75" s="2" t="s">
        <v>166</v>
      </c>
      <c r="L75" s="2" t="s">
        <v>166</v>
      </c>
      <c r="M75" s="2" t="s">
        <v>166</v>
      </c>
      <c r="N75" s="2" t="s">
        <v>166</v>
      </c>
      <c r="O75" s="2" t="s">
        <v>166</v>
      </c>
      <c r="P75" s="2" t="s">
        <v>166</v>
      </c>
      <c r="Q75" s="2" t="s">
        <v>166</v>
      </c>
      <c r="R75" s="2" t="s">
        <v>166</v>
      </c>
      <c r="S75" s="2" t="s">
        <v>166</v>
      </c>
      <c r="T75" s="2" t="s">
        <v>166</v>
      </c>
      <c r="U75" s="2" t="s">
        <v>504</v>
      </c>
      <c r="V75" s="2">
        <v>731</v>
      </c>
      <c r="W75" s="2" t="s">
        <v>498</v>
      </c>
      <c r="AC75" s="2" t="s">
        <v>166</v>
      </c>
      <c r="AE75" s="2" t="s">
        <v>166</v>
      </c>
      <c r="AF75" s="2" t="s">
        <v>166</v>
      </c>
      <c r="AJ75" s="2" t="s">
        <v>166</v>
      </c>
      <c r="AO75" s="2">
        <v>1558</v>
      </c>
    </row>
    <row r="76" spans="1:43" x14ac:dyDescent="0.3">
      <c r="A76" s="2">
        <v>75</v>
      </c>
      <c r="B76" s="2">
        <v>75</v>
      </c>
      <c r="C76" s="4" t="str">
        <f>INDEX(Schools!B:B,MATCH('School Metadata'!B76,Schools!A:A,0))</f>
        <v>Needham Broughton High</v>
      </c>
      <c r="D76" s="7" t="s">
        <v>166</v>
      </c>
      <c r="E76" s="7">
        <v>43776</v>
      </c>
      <c r="F76" s="2" t="s">
        <v>495</v>
      </c>
      <c r="G76" s="2" t="s">
        <v>165</v>
      </c>
      <c r="Q76" s="2">
        <v>569</v>
      </c>
      <c r="R76" s="2">
        <v>523</v>
      </c>
      <c r="S76" s="2">
        <v>458</v>
      </c>
      <c r="T76" s="2">
        <v>436</v>
      </c>
      <c r="U76" s="2" t="s">
        <v>166</v>
      </c>
      <c r="V76" s="2" t="s">
        <v>166</v>
      </c>
      <c r="W76" s="2" t="s">
        <v>199</v>
      </c>
      <c r="AC76" s="2">
        <v>190</v>
      </c>
      <c r="AE76" s="2">
        <v>19</v>
      </c>
      <c r="AF76" s="2">
        <v>19</v>
      </c>
      <c r="AJ76" s="2">
        <v>560</v>
      </c>
      <c r="AO76" s="2" t="s">
        <v>166</v>
      </c>
    </row>
    <row r="77" spans="1:43" x14ac:dyDescent="0.3">
      <c r="A77" s="2">
        <v>76</v>
      </c>
      <c r="B77" s="2">
        <v>76</v>
      </c>
      <c r="C77" s="4" t="str">
        <f>INDEX(Schools!B:B,MATCH('School Metadata'!B77,Schools!A:A,0))</f>
        <v>Alpha Academy</v>
      </c>
      <c r="D77" s="7" t="s">
        <v>166</v>
      </c>
      <c r="E77" s="7">
        <v>43596</v>
      </c>
      <c r="F77" s="2" t="s">
        <v>496</v>
      </c>
      <c r="G77" s="2" t="s">
        <v>165</v>
      </c>
      <c r="H77" s="2">
        <v>81</v>
      </c>
      <c r="I77" s="2">
        <v>112</v>
      </c>
      <c r="J77" s="2">
        <v>99</v>
      </c>
      <c r="K77" s="2">
        <v>93</v>
      </c>
      <c r="L77" s="2">
        <v>63</v>
      </c>
      <c r="M77" s="2">
        <v>76</v>
      </c>
      <c r="N77" s="2">
        <v>86</v>
      </c>
      <c r="O77" s="2">
        <v>70</v>
      </c>
      <c r="P77" s="2">
        <v>51</v>
      </c>
      <c r="Q77" s="2">
        <v>30</v>
      </c>
      <c r="U77" s="2" t="s">
        <v>166</v>
      </c>
      <c r="V77" s="2" t="s">
        <v>166</v>
      </c>
      <c r="W77" s="2" t="s">
        <v>199</v>
      </c>
      <c r="AC77" s="2">
        <v>104</v>
      </c>
      <c r="AE77" s="2">
        <v>10</v>
      </c>
      <c r="AF77" s="2">
        <v>10</v>
      </c>
      <c r="AJ77" s="2">
        <v>0</v>
      </c>
      <c r="AO77" s="2" t="s">
        <v>166</v>
      </c>
    </row>
    <row r="78" spans="1:43" x14ac:dyDescent="0.3">
      <c r="A78" s="2">
        <v>77</v>
      </c>
      <c r="B78" s="2">
        <v>77</v>
      </c>
      <c r="C78" s="4" t="str">
        <f>INDEX(Schools!B:B,MATCH('School Metadata'!B78,Schools!A:A,0))</f>
        <v>Bradford Preparatory School</v>
      </c>
      <c r="D78" s="7" t="s">
        <v>166</v>
      </c>
      <c r="E78" s="7">
        <v>43592</v>
      </c>
      <c r="F78" s="2" t="s">
        <v>496</v>
      </c>
      <c r="G78" s="2" t="s">
        <v>165</v>
      </c>
      <c r="H78" s="2">
        <v>92</v>
      </c>
      <c r="I78" s="2">
        <v>99</v>
      </c>
      <c r="J78" s="2">
        <v>108</v>
      </c>
      <c r="K78" s="2">
        <v>115</v>
      </c>
      <c r="L78" s="2">
        <v>128</v>
      </c>
      <c r="M78" s="2">
        <v>117</v>
      </c>
      <c r="N78" s="2">
        <v>135</v>
      </c>
      <c r="O78" s="2">
        <v>142</v>
      </c>
      <c r="P78" s="2">
        <v>123</v>
      </c>
      <c r="Q78" s="2">
        <v>118</v>
      </c>
      <c r="R78" s="2">
        <v>77</v>
      </c>
      <c r="S78" s="2">
        <v>51</v>
      </c>
      <c r="T78" s="2">
        <v>37</v>
      </c>
      <c r="U78" s="2" t="s">
        <v>166</v>
      </c>
      <c r="V78" s="2" t="s">
        <v>166</v>
      </c>
      <c r="W78" s="2" t="s">
        <v>199</v>
      </c>
      <c r="AC78" s="2">
        <v>152</v>
      </c>
      <c r="AE78" s="2">
        <v>0</v>
      </c>
      <c r="AF78" s="2">
        <v>0</v>
      </c>
      <c r="AJ78" s="2">
        <v>45</v>
      </c>
      <c r="AO78" s="2" t="s">
        <v>166</v>
      </c>
    </row>
    <row r="79" spans="1:43" x14ac:dyDescent="0.3">
      <c r="A79" s="2">
        <v>78</v>
      </c>
      <c r="B79" s="2">
        <v>78</v>
      </c>
      <c r="C79" s="4" t="str">
        <f>INDEX(Schools!B:B,MATCH('School Metadata'!B79,Schools!A:A,0))</f>
        <v>Envision Science Academy</v>
      </c>
      <c r="D79" s="7" t="s">
        <v>166</v>
      </c>
      <c r="E79" s="7">
        <v>43586</v>
      </c>
      <c r="F79" s="2" t="s">
        <v>496</v>
      </c>
      <c r="G79" s="2" t="s">
        <v>165</v>
      </c>
      <c r="H79" s="2">
        <v>75</v>
      </c>
      <c r="I79" s="2">
        <v>76</v>
      </c>
      <c r="J79" s="2">
        <v>80</v>
      </c>
      <c r="K79" s="2">
        <v>80</v>
      </c>
      <c r="L79" s="2">
        <v>79</v>
      </c>
      <c r="M79" s="2">
        <v>79</v>
      </c>
      <c r="N79" s="2">
        <v>80</v>
      </c>
      <c r="O79" s="2">
        <v>80</v>
      </c>
      <c r="P79" s="2">
        <v>74</v>
      </c>
      <c r="U79" s="2" t="s">
        <v>166</v>
      </c>
      <c r="V79" s="2" t="s">
        <v>166</v>
      </c>
      <c r="W79" s="2" t="s">
        <v>199</v>
      </c>
      <c r="AC79" s="2">
        <v>70</v>
      </c>
      <c r="AE79" s="2">
        <v>0</v>
      </c>
      <c r="AF79" s="2">
        <v>0</v>
      </c>
      <c r="AJ79" s="2">
        <v>0</v>
      </c>
      <c r="AO79" s="2" t="s">
        <v>166</v>
      </c>
    </row>
    <row r="80" spans="1:43" x14ac:dyDescent="0.3">
      <c r="A80" s="2">
        <v>79</v>
      </c>
      <c r="B80" s="2">
        <v>79</v>
      </c>
      <c r="C80" s="4" t="str">
        <f>INDEX(Schools!B:B,MATCH('School Metadata'!B80,Schools!A:A,0))</f>
        <v>Ignite Innovation Academy - Pitt</v>
      </c>
      <c r="D80" s="7">
        <v>43608</v>
      </c>
      <c r="E80" s="7" t="s">
        <v>166</v>
      </c>
      <c r="F80" s="2" t="s">
        <v>496</v>
      </c>
      <c r="G80" s="2" t="s">
        <v>166</v>
      </c>
      <c r="H80" s="2" t="s">
        <v>166</v>
      </c>
      <c r="I80" s="2" t="s">
        <v>166</v>
      </c>
      <c r="J80" s="2" t="s">
        <v>166</v>
      </c>
      <c r="K80" s="2" t="s">
        <v>166</v>
      </c>
      <c r="L80" s="2" t="s">
        <v>166</v>
      </c>
      <c r="M80" s="2" t="s">
        <v>166</v>
      </c>
      <c r="N80" s="2" t="s">
        <v>166</v>
      </c>
      <c r="O80" s="2" t="s">
        <v>166</v>
      </c>
      <c r="P80" s="2" t="s">
        <v>166</v>
      </c>
      <c r="Q80" s="2" t="s">
        <v>166</v>
      </c>
      <c r="R80" s="2" t="s">
        <v>166</v>
      </c>
      <c r="S80" s="2" t="s">
        <v>166</v>
      </c>
      <c r="T80" s="2" t="s">
        <v>166</v>
      </c>
      <c r="U80" s="2" t="s">
        <v>505</v>
      </c>
      <c r="V80" s="2">
        <v>184</v>
      </c>
      <c r="W80" s="2" t="s">
        <v>199</v>
      </c>
      <c r="AC80" s="2" t="s">
        <v>166</v>
      </c>
      <c r="AE80" s="2" t="s">
        <v>166</v>
      </c>
      <c r="AF80" s="2" t="s">
        <v>166</v>
      </c>
      <c r="AJ80" s="2" t="s">
        <v>166</v>
      </c>
      <c r="AO80" s="2">
        <v>322</v>
      </c>
    </row>
    <row r="81" spans="1:43" x14ac:dyDescent="0.3">
      <c r="A81" s="2">
        <v>80</v>
      </c>
      <c r="B81" s="2">
        <v>80</v>
      </c>
      <c r="C81" s="4" t="str">
        <f>INDEX(Schools!B:B,MATCH('School Metadata'!B81,Schools!A:A,0))</f>
        <v>Maureen Joy Charter School</v>
      </c>
      <c r="D81" s="7" t="s">
        <v>166</v>
      </c>
      <c r="E81" s="7">
        <v>43588</v>
      </c>
      <c r="F81" s="2" t="s">
        <v>496</v>
      </c>
      <c r="G81" s="2" t="s">
        <v>165</v>
      </c>
      <c r="H81" s="2">
        <v>63</v>
      </c>
      <c r="I81" s="2">
        <v>63</v>
      </c>
      <c r="J81" s="2">
        <v>66</v>
      </c>
      <c r="K81" s="2">
        <v>73</v>
      </c>
      <c r="L81" s="2">
        <v>74</v>
      </c>
      <c r="M81" s="2">
        <v>71</v>
      </c>
      <c r="N81" s="2">
        <v>72</v>
      </c>
      <c r="O81" s="2">
        <v>73</v>
      </c>
      <c r="P81" s="2">
        <v>69</v>
      </c>
      <c r="U81" s="2" t="s">
        <v>166</v>
      </c>
      <c r="V81" s="2" t="s">
        <v>166</v>
      </c>
      <c r="W81" s="2" t="s">
        <v>199</v>
      </c>
      <c r="AC81" s="2">
        <v>70</v>
      </c>
      <c r="AE81" s="2">
        <v>11</v>
      </c>
      <c r="AF81" s="2">
        <v>12</v>
      </c>
      <c r="AJ81" s="2">
        <v>0</v>
      </c>
      <c r="AO81" s="2" t="s">
        <v>166</v>
      </c>
    </row>
    <row r="82" spans="1:43" x14ac:dyDescent="0.3">
      <c r="A82" s="2">
        <v>81</v>
      </c>
      <c r="B82" s="2">
        <v>81</v>
      </c>
      <c r="C82" s="4" t="str">
        <f>INDEX(Schools!B:B,MATCH('School Metadata'!B82,Schools!A:A,0))</f>
        <v>Lake Lure Classical Academy</v>
      </c>
      <c r="D82" s="26">
        <v>43725</v>
      </c>
      <c r="E82" s="26">
        <v>43595</v>
      </c>
      <c r="F82" s="20"/>
      <c r="G82" s="40" t="s">
        <v>165</v>
      </c>
      <c r="H82" s="20">
        <f>29*(496/481)</f>
        <v>29.904365904365907</v>
      </c>
      <c r="I82" s="20">
        <f>27*(496/481)</f>
        <v>27.841995841995843</v>
      </c>
      <c r="J82" s="20">
        <f>38*(496/481)</f>
        <v>39.185031185031185</v>
      </c>
      <c r="K82" s="20">
        <f>41*(496/481)</f>
        <v>42.278586278586282</v>
      </c>
      <c r="L82" s="20">
        <f>44*(496/481)</f>
        <v>45.372141372141371</v>
      </c>
      <c r="M82" s="20">
        <f>43*(496/481)</f>
        <v>44.340956340956346</v>
      </c>
      <c r="N82" s="20">
        <f>50*(496/481)</f>
        <v>51.559251559251564</v>
      </c>
      <c r="O82" s="20">
        <f>40*(496/481)</f>
        <v>41.24740124740125</v>
      </c>
      <c r="P82" s="20">
        <f>33*(496/481)</f>
        <v>34.029106029106032</v>
      </c>
      <c r="Q82" s="20">
        <f>45*(496/481)</f>
        <v>46.403326403326403</v>
      </c>
      <c r="R82" s="20">
        <f>43*(496/481)</f>
        <v>44.340956340956346</v>
      </c>
      <c r="S82" s="20">
        <f>21*(496/481)</f>
        <v>21.654885654885657</v>
      </c>
      <c r="T82" s="20">
        <f>27*(496/481)</f>
        <v>27.841995841995843</v>
      </c>
      <c r="U82" s="2" t="s">
        <v>506</v>
      </c>
      <c r="V82" s="2">
        <v>496</v>
      </c>
      <c r="W82" s="2" t="s">
        <v>199</v>
      </c>
      <c r="AC82" s="2">
        <v>57</v>
      </c>
      <c r="AE82" s="2">
        <v>0</v>
      </c>
      <c r="AF82" s="2">
        <v>0</v>
      </c>
      <c r="AJ82" s="2">
        <v>25</v>
      </c>
      <c r="AO82" s="2">
        <v>852</v>
      </c>
    </row>
    <row r="83" spans="1:43" x14ac:dyDescent="0.3">
      <c r="A83" s="2">
        <v>82</v>
      </c>
      <c r="B83" s="2">
        <v>82</v>
      </c>
      <c r="C83" s="4" t="str">
        <f>INDEX(Schools!B:B,MATCH('School Metadata'!B83,Schools!A:A,0))</f>
        <v>Pinnacle Classical Academy (Lower Elem Campus)</v>
      </c>
      <c r="D83" s="7">
        <v>43607</v>
      </c>
      <c r="E83" s="7">
        <v>43594</v>
      </c>
      <c r="F83" s="2" t="s">
        <v>496</v>
      </c>
      <c r="G83" s="2" t="s">
        <v>165</v>
      </c>
      <c r="H83" s="20">
        <f>109*(317/300)</f>
        <v>115.17666666666666</v>
      </c>
      <c r="I83" s="20">
        <f>104*(317/300)</f>
        <v>109.89333333333333</v>
      </c>
      <c r="J83" s="20">
        <f>87*(317/300)</f>
        <v>91.929999999999993</v>
      </c>
      <c r="U83" s="2" t="s">
        <v>507</v>
      </c>
      <c r="V83" s="2">
        <v>317</v>
      </c>
      <c r="W83" s="2" t="s">
        <v>498</v>
      </c>
      <c r="AC83" s="2">
        <v>36</v>
      </c>
      <c r="AE83" s="2">
        <v>0</v>
      </c>
      <c r="AF83" s="2">
        <v>0</v>
      </c>
      <c r="AJ83" s="2">
        <v>0</v>
      </c>
      <c r="AO83" s="2">
        <v>2562</v>
      </c>
      <c r="AQ83" t="s">
        <v>499</v>
      </c>
    </row>
    <row r="84" spans="1:43" x14ac:dyDescent="0.3">
      <c r="A84" s="2">
        <v>83</v>
      </c>
      <c r="B84" s="2">
        <v>83</v>
      </c>
      <c r="C84" s="4" t="str">
        <f>INDEX(Schools!B:B,MATCH('School Metadata'!B84,Schools!A:A,0))</f>
        <v>Pinnacle Classical Academy (Upper Campus)</v>
      </c>
      <c r="D84" s="7" t="s">
        <v>166</v>
      </c>
      <c r="E84" s="7">
        <v>43595</v>
      </c>
      <c r="F84" s="2" t="s">
        <v>496</v>
      </c>
      <c r="G84" s="2" t="s">
        <v>165</v>
      </c>
      <c r="K84" s="2">
        <v>84</v>
      </c>
      <c r="L84" s="2">
        <v>90</v>
      </c>
      <c r="M84" s="2">
        <v>85</v>
      </c>
      <c r="N84" s="2">
        <v>56</v>
      </c>
      <c r="O84" s="2">
        <v>53</v>
      </c>
      <c r="P84" s="2">
        <v>55</v>
      </c>
      <c r="Q84" s="2">
        <v>43</v>
      </c>
      <c r="R84" s="2">
        <v>36</v>
      </c>
      <c r="S84" s="2">
        <v>28</v>
      </c>
      <c r="U84" s="2" t="s">
        <v>166</v>
      </c>
      <c r="V84" s="2" t="s">
        <v>166</v>
      </c>
      <c r="W84" s="2" t="s">
        <v>199</v>
      </c>
      <c r="AC84" s="2">
        <v>72</v>
      </c>
      <c r="AE84" s="2">
        <v>0</v>
      </c>
      <c r="AF84" s="2">
        <v>0</v>
      </c>
      <c r="AJ84" s="2">
        <v>50</v>
      </c>
      <c r="AO84" s="2" t="s">
        <v>166</v>
      </c>
    </row>
    <row r="85" spans="1:43" x14ac:dyDescent="0.3">
      <c r="A85" s="2">
        <v>84</v>
      </c>
      <c r="B85" s="2">
        <v>84</v>
      </c>
      <c r="C85" s="4" t="str">
        <f>INDEX(Schools!B:B,MATCH('School Metadata'!B85,Schools!A:A,0))</f>
        <v>Youngsville Academy</v>
      </c>
      <c r="D85" s="7" t="s">
        <v>166</v>
      </c>
      <c r="E85" s="7">
        <v>43601</v>
      </c>
      <c r="F85" s="2" t="s">
        <v>496</v>
      </c>
      <c r="G85" s="2" t="s">
        <v>176</v>
      </c>
      <c r="H85" s="2">
        <v>60</v>
      </c>
      <c r="I85" s="2">
        <v>54</v>
      </c>
      <c r="J85" s="2">
        <v>59</v>
      </c>
      <c r="K85" s="2">
        <v>56</v>
      </c>
      <c r="L85" s="2">
        <v>40</v>
      </c>
      <c r="M85" s="2">
        <v>35</v>
      </c>
      <c r="U85" s="2" t="s">
        <v>166</v>
      </c>
      <c r="V85" s="2" t="s">
        <v>166</v>
      </c>
      <c r="W85" s="2" t="s">
        <v>199</v>
      </c>
      <c r="AC85" s="2">
        <v>30</v>
      </c>
      <c r="AE85" s="2">
        <v>0</v>
      </c>
      <c r="AF85" s="2">
        <v>0</v>
      </c>
      <c r="AJ85" s="2">
        <v>0</v>
      </c>
      <c r="AO85" s="2" t="s">
        <v>166</v>
      </c>
    </row>
    <row r="86" spans="1:43" x14ac:dyDescent="0.3">
      <c r="A86" s="2">
        <v>85</v>
      </c>
      <c r="B86" s="2">
        <v>85</v>
      </c>
      <c r="C86" s="4" t="str">
        <f>INDEX(Schools!B:B,MATCH('School Metadata'!B86,Schools!A:A,0))</f>
        <v>Millbridge Elementary</v>
      </c>
      <c r="D86" s="7" t="s">
        <v>166</v>
      </c>
      <c r="E86" s="7">
        <v>43740</v>
      </c>
      <c r="F86" s="2" t="s">
        <v>495</v>
      </c>
      <c r="G86" s="2" t="s">
        <v>165</v>
      </c>
      <c r="H86" s="2">
        <v>67</v>
      </c>
      <c r="I86" s="2">
        <v>91</v>
      </c>
      <c r="J86" s="2">
        <v>100</v>
      </c>
      <c r="K86" s="2">
        <v>88</v>
      </c>
      <c r="L86" s="2">
        <v>94</v>
      </c>
      <c r="M86" s="2">
        <v>90</v>
      </c>
      <c r="U86" s="2" t="s">
        <v>166</v>
      </c>
      <c r="V86" s="2" t="s">
        <v>166</v>
      </c>
      <c r="W86" s="2" t="s">
        <v>199</v>
      </c>
      <c r="AC86" s="2">
        <v>70</v>
      </c>
      <c r="AE86" s="2">
        <v>6</v>
      </c>
      <c r="AF86" s="2">
        <v>6</v>
      </c>
      <c r="AJ86" s="2">
        <v>0</v>
      </c>
      <c r="AO86" s="2"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F57"/>
  <sheetViews>
    <sheetView workbookViewId="0">
      <selection activeCell="D2" sqref="D2"/>
    </sheetView>
  </sheetViews>
  <sheetFormatPr defaultRowHeight="14.4" x14ac:dyDescent="0.3"/>
  <cols>
    <col min="1" max="1" width="16.6640625" style="2" bestFit="1" customWidth="1"/>
    <col min="2" max="2" width="51.33203125" style="2" bestFit="1" customWidth="1"/>
    <col min="3" max="3" width="15.21875" style="2" bestFit="1" customWidth="1"/>
    <col min="4" max="4" width="17.5546875" style="2" bestFit="1" customWidth="1"/>
    <col min="5" max="64" width="0.21875" style="2" customWidth="1"/>
    <col min="65" max="124" width="4.5546875" bestFit="1" customWidth="1"/>
    <col min="125" max="267" width="5.5546875" bestFit="1" customWidth="1"/>
    <col min="268" max="268" width="5.5546875" customWidth="1"/>
    <col min="269" max="292" width="0.21875" customWidth="1"/>
  </cols>
  <sheetData>
    <row r="1" spans="1:292" x14ac:dyDescent="0.3">
      <c r="A1" s="1" t="s">
        <v>140</v>
      </c>
      <c r="B1" s="5" t="s">
        <v>1</v>
      </c>
      <c r="C1" s="5" t="s">
        <v>125</v>
      </c>
      <c r="D1" s="1" t="s">
        <v>692</v>
      </c>
      <c r="E1" s="25">
        <v>3.3306690738754701E-16</v>
      </c>
      <c r="F1" s="25">
        <v>3.47222222222335E-3</v>
      </c>
      <c r="G1" s="25">
        <v>6.94444444444534E-3</v>
      </c>
      <c r="H1" s="25">
        <v>1.04166666666674E-2</v>
      </c>
      <c r="I1" s="25">
        <v>1.3888888888889299E-2</v>
      </c>
      <c r="J1" s="25">
        <v>1.73611111111114E-2</v>
      </c>
      <c r="K1" s="25">
        <v>2.08333333333343E-2</v>
      </c>
      <c r="L1" s="25">
        <v>2.4305555555556298E-2</v>
      </c>
      <c r="M1" s="25">
        <v>2.77777777777783E-2</v>
      </c>
      <c r="N1" s="25">
        <v>3.1250000000000298E-2</v>
      </c>
      <c r="O1" s="25">
        <v>3.4722222222223299E-2</v>
      </c>
      <c r="P1" s="25">
        <v>3.8194444444445301E-2</v>
      </c>
      <c r="Q1" s="25">
        <v>4.16666666666674E-2</v>
      </c>
      <c r="R1" s="25">
        <v>4.5138888888889298E-2</v>
      </c>
      <c r="S1" s="25">
        <v>4.8611111111111403E-2</v>
      </c>
      <c r="T1" s="25">
        <v>5.20833333333343E-2</v>
      </c>
      <c r="U1" s="25">
        <v>5.5555555555556302E-2</v>
      </c>
      <c r="V1" s="25">
        <v>5.9027777777778297E-2</v>
      </c>
      <c r="W1" s="25">
        <v>6.2500000000000305E-2</v>
      </c>
      <c r="X1" s="25">
        <v>6.5972222222222293E-2</v>
      </c>
      <c r="Y1" s="25">
        <v>6.9444444444445294E-2</v>
      </c>
      <c r="Z1" s="25">
        <v>7.2916666666667407E-2</v>
      </c>
      <c r="AA1" s="25">
        <v>7.6388888888889298E-2</v>
      </c>
      <c r="AB1" s="25">
        <v>7.9861111111111396E-2</v>
      </c>
      <c r="AC1" s="25">
        <v>8.3333333333333301E-2</v>
      </c>
      <c r="AD1" s="25">
        <v>8.6805555555556302E-2</v>
      </c>
      <c r="AE1" s="25">
        <v>9.0277777777778304E-2</v>
      </c>
      <c r="AF1" s="25">
        <v>9.3750000000000305E-2</v>
      </c>
      <c r="AG1" s="25">
        <v>9.7222222222222293E-2</v>
      </c>
      <c r="AH1" s="25">
        <v>0.100694444444444</v>
      </c>
      <c r="AI1" s="25">
        <v>0.104166666666667</v>
      </c>
      <c r="AJ1" s="25">
        <v>0.10763888888888901</v>
      </c>
      <c r="AK1" s="25">
        <v>0.11111111111111099</v>
      </c>
      <c r="AL1" s="25">
        <v>0.11458333333333399</v>
      </c>
      <c r="AM1" s="25">
        <v>0.118055555555556</v>
      </c>
      <c r="AN1" s="25">
        <v>0.121527777777778</v>
      </c>
      <c r="AO1" s="25">
        <v>0.125</v>
      </c>
      <c r="AP1" s="25">
        <v>0.12847222222222299</v>
      </c>
      <c r="AQ1" s="25">
        <v>0.131944444444445</v>
      </c>
      <c r="AR1" s="25">
        <v>0.13541666666666699</v>
      </c>
      <c r="AS1" s="25">
        <v>0.13888888888888901</v>
      </c>
      <c r="AT1" s="25">
        <v>0.14236111111111099</v>
      </c>
      <c r="AU1" s="25">
        <v>0.14583333333333401</v>
      </c>
      <c r="AV1" s="25">
        <v>0.149305555555556</v>
      </c>
      <c r="AW1" s="25">
        <v>0.15277777777777801</v>
      </c>
      <c r="AX1" s="25">
        <v>0.15625</v>
      </c>
      <c r="AY1" s="25">
        <v>0.15972222222222199</v>
      </c>
      <c r="AZ1" s="25">
        <v>0.163194444444445</v>
      </c>
      <c r="BA1" s="25">
        <v>0.16666666666666699</v>
      </c>
      <c r="BB1" s="25">
        <v>0.17013888888888901</v>
      </c>
      <c r="BC1" s="25">
        <v>0.17361111111111099</v>
      </c>
      <c r="BD1" s="25">
        <v>0.17708333333333301</v>
      </c>
      <c r="BE1" s="25">
        <v>0.180555555555556</v>
      </c>
      <c r="BF1" s="25">
        <v>0.18402777777777801</v>
      </c>
      <c r="BG1" s="25">
        <v>0.1875</v>
      </c>
      <c r="BH1" s="25">
        <v>0.19097222222222199</v>
      </c>
      <c r="BI1" s="25">
        <v>0.194444444444445</v>
      </c>
      <c r="BJ1" s="25">
        <v>0.19791666666666699</v>
      </c>
      <c r="BK1" s="25">
        <v>0.20138888888888901</v>
      </c>
      <c r="BL1" s="25">
        <v>0.20486111111111099</v>
      </c>
      <c r="BM1" s="25">
        <v>0.20833333333333334</v>
      </c>
      <c r="BN1" s="25">
        <v>0.21180555555555555</v>
      </c>
      <c r="BO1" s="25">
        <v>0.21527777777777779</v>
      </c>
      <c r="BP1" s="25">
        <v>0.21875</v>
      </c>
      <c r="BQ1" s="25">
        <v>0.22222222222222221</v>
      </c>
      <c r="BR1" s="25">
        <v>0.22569444444444445</v>
      </c>
      <c r="BS1" s="25">
        <v>0.22916666666666666</v>
      </c>
      <c r="BT1" s="25">
        <v>0.23263888888888887</v>
      </c>
      <c r="BU1" s="25">
        <v>0.23611111111111113</v>
      </c>
      <c r="BV1" s="25">
        <v>0.23958333333333334</v>
      </c>
      <c r="BW1" s="25">
        <v>0.24305555555555555</v>
      </c>
      <c r="BX1" s="25">
        <v>0.24652777777777779</v>
      </c>
      <c r="BY1" s="25">
        <v>0.25</v>
      </c>
      <c r="BZ1" s="25">
        <v>0.25347222222222221</v>
      </c>
      <c r="CA1" s="25">
        <v>0.25694444444444448</v>
      </c>
      <c r="CB1" s="25">
        <v>0.26041666666666669</v>
      </c>
      <c r="CC1" s="25">
        <v>0.2638888888888889</v>
      </c>
      <c r="CD1" s="25">
        <v>0.2673611111111111</v>
      </c>
      <c r="CE1" s="25">
        <v>0.27083333333333331</v>
      </c>
      <c r="CF1" s="25">
        <v>0.27430555555555552</v>
      </c>
      <c r="CG1" s="25">
        <v>0.27777777777777779</v>
      </c>
      <c r="CH1" s="25">
        <v>0.28125</v>
      </c>
      <c r="CI1" s="25">
        <v>0.28472222222222221</v>
      </c>
      <c r="CJ1" s="25">
        <v>0.28819444444444448</v>
      </c>
      <c r="CK1" s="25">
        <v>0.29166666666666669</v>
      </c>
      <c r="CL1" s="25">
        <v>0.2951388888888889</v>
      </c>
      <c r="CM1" s="25">
        <v>0.2986111111111111</v>
      </c>
      <c r="CN1" s="25">
        <v>0.30208333333333331</v>
      </c>
      <c r="CO1" s="25">
        <v>0.30555555555555552</v>
      </c>
      <c r="CP1" s="25">
        <v>0.30902777777777779</v>
      </c>
      <c r="CQ1" s="25">
        <v>0.3125</v>
      </c>
      <c r="CR1" s="25">
        <v>0.31597222222222221</v>
      </c>
      <c r="CS1" s="25">
        <v>0.31944444444444448</v>
      </c>
      <c r="CT1" s="25">
        <v>0.32291666666666669</v>
      </c>
      <c r="CU1" s="25">
        <v>0.3263888888888889</v>
      </c>
      <c r="CV1" s="25">
        <v>0.3298611111111111</v>
      </c>
      <c r="CW1" s="25">
        <v>0.33333333333333331</v>
      </c>
      <c r="CX1" s="25">
        <v>0.33680555555555558</v>
      </c>
      <c r="CY1" s="25">
        <v>0.34027777777777773</v>
      </c>
      <c r="CZ1" s="25">
        <v>0.34375</v>
      </c>
      <c r="DA1" s="25">
        <v>0.34722222222222227</v>
      </c>
      <c r="DB1" s="25">
        <v>0.35069444444444442</v>
      </c>
      <c r="DC1" s="25">
        <v>0.35416666666666669</v>
      </c>
      <c r="DD1" s="25">
        <v>0.3576388888888889</v>
      </c>
      <c r="DE1" s="25">
        <v>0.3611111111111111</v>
      </c>
      <c r="DF1" s="25">
        <v>0.36458333333333331</v>
      </c>
      <c r="DG1" s="25">
        <v>0.36805555555555558</v>
      </c>
      <c r="DH1" s="25">
        <v>0.37152777777777773</v>
      </c>
      <c r="DI1" s="25">
        <v>0.375</v>
      </c>
      <c r="DJ1" s="25">
        <v>0.37847222222222227</v>
      </c>
      <c r="DK1" s="25">
        <v>0.38194444444444442</v>
      </c>
      <c r="DL1" s="25">
        <v>0.38541666666666669</v>
      </c>
      <c r="DM1" s="25">
        <v>0.3888888888888889</v>
      </c>
      <c r="DN1" s="25">
        <v>0.3923611111111111</v>
      </c>
      <c r="DO1" s="25">
        <v>0.39583333333333331</v>
      </c>
      <c r="DP1" s="25">
        <v>0.39930555555555558</v>
      </c>
      <c r="DQ1" s="25">
        <v>0.40277777777777773</v>
      </c>
      <c r="DR1" s="25">
        <v>0.40625</v>
      </c>
      <c r="DS1" s="25">
        <v>0.40972222222222227</v>
      </c>
      <c r="DT1" s="25">
        <v>0.41319444444444442</v>
      </c>
      <c r="DU1" s="25">
        <v>0.41666666666666669</v>
      </c>
      <c r="DV1" s="25">
        <v>0.4201388888888889</v>
      </c>
      <c r="DW1" s="25">
        <v>0.4236111111111111</v>
      </c>
      <c r="DX1" s="25">
        <v>0.42708333333333331</v>
      </c>
      <c r="DY1" s="25">
        <v>0.43055555555555558</v>
      </c>
      <c r="DZ1" s="25">
        <v>0.43402777777777773</v>
      </c>
      <c r="EA1" s="25">
        <v>0.4375</v>
      </c>
      <c r="EB1" s="25">
        <v>0.44097222222222227</v>
      </c>
      <c r="EC1" s="25">
        <v>0.44444444444444442</v>
      </c>
      <c r="ED1" s="25">
        <v>0.44791666666666669</v>
      </c>
      <c r="EE1" s="25">
        <v>0.4513888888888889</v>
      </c>
      <c r="EF1" s="25">
        <v>0.4548611111111111</v>
      </c>
      <c r="EG1" s="25">
        <v>0.45833333333333331</v>
      </c>
      <c r="EH1" s="25">
        <v>0.46180555555555558</v>
      </c>
      <c r="EI1" s="25">
        <v>0.46527777777777773</v>
      </c>
      <c r="EJ1" s="25">
        <v>0.46875</v>
      </c>
      <c r="EK1" s="25">
        <v>0.47222222222222227</v>
      </c>
      <c r="EL1" s="25">
        <v>0.47569444444444442</v>
      </c>
      <c r="EM1" s="25">
        <v>0.47916666666666669</v>
      </c>
      <c r="EN1" s="25">
        <v>0.4826388888888889</v>
      </c>
      <c r="EO1" s="25">
        <v>0.4861111111111111</v>
      </c>
      <c r="EP1" s="25">
        <v>0.48958333333333331</v>
      </c>
      <c r="EQ1" s="25">
        <v>0.49305555555555558</v>
      </c>
      <c r="ER1" s="25">
        <v>0.49652777777777773</v>
      </c>
      <c r="ES1" s="25">
        <v>0.5</v>
      </c>
      <c r="ET1" s="25">
        <v>0.50347222222222221</v>
      </c>
      <c r="EU1" s="25">
        <v>0.50694444444444442</v>
      </c>
      <c r="EV1" s="25">
        <v>0.51041666666666663</v>
      </c>
      <c r="EW1" s="25">
        <v>0.51388888888888895</v>
      </c>
      <c r="EX1" s="25">
        <v>0.51736111111111105</v>
      </c>
      <c r="EY1" s="25">
        <v>0.52083333333333337</v>
      </c>
      <c r="EZ1" s="25">
        <v>0.52430555555555558</v>
      </c>
      <c r="FA1" s="25">
        <v>0.52777777777777779</v>
      </c>
      <c r="FB1" s="25">
        <v>0.53125</v>
      </c>
      <c r="FC1" s="25">
        <v>0.53472222222222221</v>
      </c>
      <c r="FD1" s="25">
        <v>0.53819444444444442</v>
      </c>
      <c r="FE1" s="25">
        <v>0.54166666666666663</v>
      </c>
      <c r="FF1" s="25">
        <v>0.54513888888888895</v>
      </c>
      <c r="FG1" s="25">
        <v>0.54861111111111105</v>
      </c>
      <c r="FH1" s="25">
        <v>0.55208333333333337</v>
      </c>
      <c r="FI1" s="25">
        <v>0.55555555555555558</v>
      </c>
      <c r="FJ1" s="25">
        <v>0.55902777777777779</v>
      </c>
      <c r="FK1" s="25">
        <v>0.5625</v>
      </c>
      <c r="FL1" s="25">
        <v>0.56597222222222221</v>
      </c>
      <c r="FM1" s="25">
        <v>0.56944444444444442</v>
      </c>
      <c r="FN1" s="25">
        <v>0.57291666666666663</v>
      </c>
      <c r="FO1" s="25">
        <v>0.57638888888888895</v>
      </c>
      <c r="FP1" s="25">
        <v>0.57986111111111105</v>
      </c>
      <c r="FQ1" s="25">
        <v>0.58333333333333337</v>
      </c>
      <c r="FR1" s="25">
        <v>0.58680555555555558</v>
      </c>
      <c r="FS1" s="25">
        <v>0.59027777777777779</v>
      </c>
      <c r="FT1" s="25">
        <v>0.59375</v>
      </c>
      <c r="FU1" s="25">
        <v>0.59722222222222221</v>
      </c>
      <c r="FV1" s="25">
        <v>0.60069444444444442</v>
      </c>
      <c r="FW1" s="25">
        <v>0.60416666666666663</v>
      </c>
      <c r="FX1" s="25">
        <v>0.60763888888888895</v>
      </c>
      <c r="FY1" s="25">
        <v>0.61111111111111105</v>
      </c>
      <c r="FZ1" s="25">
        <v>0.61458333333333337</v>
      </c>
      <c r="GA1" s="25">
        <v>0.61805555555555558</v>
      </c>
      <c r="GB1" s="25">
        <v>0.62152777777777779</v>
      </c>
      <c r="GC1" s="25">
        <v>0.625</v>
      </c>
      <c r="GD1" s="25">
        <v>0.62847222222222221</v>
      </c>
      <c r="GE1" s="25">
        <v>0.63194444444444442</v>
      </c>
      <c r="GF1" s="25">
        <v>0.63541666666666663</v>
      </c>
      <c r="GG1" s="25">
        <v>0.63888888888888895</v>
      </c>
      <c r="GH1" s="25">
        <v>0.64236111111111105</v>
      </c>
      <c r="GI1" s="25">
        <v>0.64583333333333337</v>
      </c>
      <c r="GJ1" s="25">
        <v>0.64930555555555558</v>
      </c>
      <c r="GK1" s="25">
        <v>0.65277777777777779</v>
      </c>
      <c r="GL1" s="25">
        <v>0.65625</v>
      </c>
      <c r="GM1" s="25">
        <v>0.65972222222222221</v>
      </c>
      <c r="GN1" s="25">
        <v>0.66319444444444442</v>
      </c>
      <c r="GO1" s="25">
        <v>0.66666666666666663</v>
      </c>
      <c r="GP1" s="25">
        <v>0.67013888888888884</v>
      </c>
      <c r="GQ1" s="25">
        <v>0.67361111111111116</v>
      </c>
      <c r="GR1" s="25">
        <v>0.67708333333333337</v>
      </c>
      <c r="GS1" s="25">
        <v>0.68055555555555547</v>
      </c>
      <c r="GT1" s="25">
        <v>0.68402777777777779</v>
      </c>
      <c r="GU1" s="25">
        <v>0.6875</v>
      </c>
      <c r="GV1" s="25">
        <v>0.69097222222222221</v>
      </c>
      <c r="GW1" s="25">
        <v>0.69444444444444453</v>
      </c>
      <c r="GX1" s="25">
        <v>0.69791666666666663</v>
      </c>
      <c r="GY1" s="25">
        <v>0.70138888888888884</v>
      </c>
      <c r="GZ1" s="25">
        <v>0.70486111111111116</v>
      </c>
      <c r="HA1" s="25">
        <v>0.70833333333333337</v>
      </c>
      <c r="HB1" s="25">
        <v>0.71180555555555547</v>
      </c>
      <c r="HC1" s="25">
        <v>0.71527777777777779</v>
      </c>
      <c r="HD1" s="25">
        <v>0.71875</v>
      </c>
      <c r="HE1" s="25">
        <v>0.72222222222222221</v>
      </c>
      <c r="HF1" s="25">
        <v>0.72569444444444453</v>
      </c>
      <c r="HG1" s="25">
        <v>0.72916666666666663</v>
      </c>
      <c r="HH1" s="25">
        <v>0.73263888888888884</v>
      </c>
      <c r="HI1" s="25">
        <v>0.73611111111111116</v>
      </c>
      <c r="HJ1" s="25">
        <v>0.73958333333333337</v>
      </c>
      <c r="HK1" s="25">
        <v>0.74305555555555547</v>
      </c>
      <c r="HL1" s="25">
        <v>0.74652777777777779</v>
      </c>
      <c r="HM1" s="25">
        <v>0.75</v>
      </c>
      <c r="HN1" s="25">
        <v>0.75347222222222221</v>
      </c>
      <c r="HO1" s="25">
        <v>0.75694444444444453</v>
      </c>
      <c r="HP1" s="25">
        <v>0.76041666666666663</v>
      </c>
      <c r="HQ1" s="25">
        <v>0.76388888888888884</v>
      </c>
      <c r="HR1" s="25">
        <v>0.76736111111111116</v>
      </c>
      <c r="HS1" s="25">
        <v>0.77083333333333337</v>
      </c>
      <c r="HT1" s="25">
        <v>0.77430555555555547</v>
      </c>
      <c r="HU1" s="25">
        <v>0.77777777777777779</v>
      </c>
      <c r="HV1" s="25">
        <v>0.78125</v>
      </c>
      <c r="HW1" s="25">
        <v>0.78472222222222221</v>
      </c>
      <c r="HX1" s="25">
        <v>0.78819444444444453</v>
      </c>
      <c r="HY1" s="25">
        <v>0.79166666666666663</v>
      </c>
      <c r="HZ1" s="25">
        <v>0.79513888888888884</v>
      </c>
      <c r="IA1" s="25">
        <v>0.79861111111111116</v>
      </c>
      <c r="IB1" s="25">
        <v>0.80208333333333337</v>
      </c>
      <c r="IC1" s="25">
        <v>0.80555555555555547</v>
      </c>
      <c r="ID1" s="25">
        <v>0.80902777777777779</v>
      </c>
      <c r="IE1" s="25">
        <v>0.8125</v>
      </c>
      <c r="IF1" s="25">
        <v>0.81597222222222221</v>
      </c>
      <c r="IG1" s="25">
        <v>0.81944444444444453</v>
      </c>
      <c r="IH1" s="25">
        <v>0.82291666666666663</v>
      </c>
      <c r="II1" s="25">
        <v>0.82638888888888884</v>
      </c>
      <c r="IJ1" s="25">
        <v>0.82986111111111116</v>
      </c>
      <c r="IK1" s="25">
        <v>0.83333333333333337</v>
      </c>
      <c r="IL1" s="25">
        <v>0.83680555555555547</v>
      </c>
      <c r="IM1" s="25">
        <v>0.84027777777777779</v>
      </c>
      <c r="IN1" s="25">
        <v>0.84375</v>
      </c>
      <c r="IO1" s="25">
        <v>0.84722222222222221</v>
      </c>
      <c r="IP1" s="25">
        <v>0.85069444444444453</v>
      </c>
      <c r="IQ1" s="25">
        <v>0.85416666666666663</v>
      </c>
      <c r="IR1" s="25">
        <v>0.85763888888888884</v>
      </c>
      <c r="IS1" s="25">
        <v>0.86111111111111116</v>
      </c>
      <c r="IT1" s="25">
        <v>0.86458333333333337</v>
      </c>
      <c r="IU1" s="25">
        <v>0.86805555555555547</v>
      </c>
      <c r="IV1" s="25">
        <v>0.87152777777777779</v>
      </c>
      <c r="IW1" s="25">
        <v>0.875</v>
      </c>
      <c r="IX1" s="25">
        <v>0.87847222222222221</v>
      </c>
      <c r="IY1" s="25">
        <v>0.88194444444444453</v>
      </c>
      <c r="IZ1" s="25">
        <v>0.88541666666666663</v>
      </c>
      <c r="JA1" s="25">
        <v>0.88888888888888884</v>
      </c>
      <c r="JB1" s="25">
        <v>0.89236111111111116</v>
      </c>
      <c r="JC1" s="25">
        <v>0.89583333333333337</v>
      </c>
      <c r="JD1" s="25">
        <v>0.89930555555555547</v>
      </c>
      <c r="JE1" s="25">
        <v>0.90277777777777779</v>
      </c>
      <c r="JF1" s="25">
        <v>0.90625</v>
      </c>
      <c r="JG1" s="25">
        <v>0.90972222222222221</v>
      </c>
      <c r="JH1" s="25">
        <v>0.91319444444444453</v>
      </c>
      <c r="JI1" s="25">
        <v>0.91666666666666596</v>
      </c>
      <c r="JJ1" s="25">
        <v>0.92013888888888795</v>
      </c>
      <c r="JK1" s="25">
        <v>0.92361111111111005</v>
      </c>
      <c r="JL1" s="25">
        <v>0.92708333333333204</v>
      </c>
      <c r="JM1" s="25">
        <v>0.93055555555555403</v>
      </c>
      <c r="JN1" s="25">
        <v>0.93402777777777601</v>
      </c>
      <c r="JO1" s="25">
        <v>0.937499999999998</v>
      </c>
      <c r="JP1" s="25">
        <v>0.94097222222221999</v>
      </c>
      <c r="JQ1" s="25">
        <v>0.94444444444444198</v>
      </c>
      <c r="JR1" s="25">
        <v>0.94791666666666397</v>
      </c>
      <c r="JS1" s="25">
        <v>0.95138888888888695</v>
      </c>
      <c r="JT1" s="25">
        <v>0.95486111111110905</v>
      </c>
      <c r="JU1" s="25">
        <v>0.95833333333333104</v>
      </c>
      <c r="JV1" s="25">
        <v>0.96180555555555303</v>
      </c>
      <c r="JW1" s="25">
        <v>0.96527777777777501</v>
      </c>
      <c r="JX1" s="25">
        <v>0.968749999999997</v>
      </c>
      <c r="JY1" s="25">
        <v>0.97222222222221899</v>
      </c>
      <c r="JZ1" s="25">
        <v>0.97569444444444098</v>
      </c>
      <c r="KA1" s="25">
        <v>0.97916666666666297</v>
      </c>
      <c r="KB1" s="25">
        <v>0.98263888888888595</v>
      </c>
      <c r="KC1" s="25">
        <v>0.98611111111110705</v>
      </c>
      <c r="KD1" s="25">
        <v>0.98958333333332904</v>
      </c>
      <c r="KE1" s="25">
        <v>0.99305555555555203</v>
      </c>
      <c r="KF1" s="25">
        <v>0.99652777777777402</v>
      </c>
    </row>
    <row r="2" spans="1:292" x14ac:dyDescent="0.3">
      <c r="A2" s="2">
        <v>1</v>
      </c>
      <c r="B2" s="4" t="str">
        <f>INDEX('Trip Gen Metadata'!B:B,MATCH('Trip Gen Counts'!A2,'Trip Gen Metadata'!A:A,0))</f>
        <v>Peak Charter Academy</v>
      </c>
      <c r="C2" s="24">
        <f>INDEX('Trip Gen Metadata'!D:D,MATCH('Trip Gen Counts'!A2,'Trip Gen Metadata'!A:A,0))</f>
        <v>44623</v>
      </c>
      <c r="D2" s="2" t="s">
        <v>205</v>
      </c>
      <c r="BZ2">
        <v>1</v>
      </c>
      <c r="CA2">
        <v>0</v>
      </c>
      <c r="CB2">
        <v>0</v>
      </c>
      <c r="CC2">
        <v>0</v>
      </c>
      <c r="CD2">
        <v>1</v>
      </c>
      <c r="CE2">
        <v>1</v>
      </c>
      <c r="CF2">
        <v>0</v>
      </c>
      <c r="CG2">
        <v>2</v>
      </c>
      <c r="CH2">
        <v>1</v>
      </c>
      <c r="CI2">
        <v>2</v>
      </c>
      <c r="CJ2">
        <v>5</v>
      </c>
      <c r="CK2">
        <v>3</v>
      </c>
      <c r="CL2">
        <v>12</v>
      </c>
      <c r="CM2">
        <v>12</v>
      </c>
      <c r="CN2">
        <v>25</v>
      </c>
      <c r="CO2">
        <v>32</v>
      </c>
      <c r="CP2">
        <v>64</v>
      </c>
      <c r="CQ2">
        <v>77</v>
      </c>
      <c r="CR2">
        <v>81</v>
      </c>
      <c r="CS2">
        <v>76</v>
      </c>
      <c r="CT2">
        <v>65</v>
      </c>
      <c r="CU2">
        <v>6</v>
      </c>
      <c r="CV2">
        <v>7</v>
      </c>
      <c r="CW2">
        <v>9</v>
      </c>
      <c r="CX2">
        <v>0</v>
      </c>
      <c r="CY2">
        <v>1</v>
      </c>
      <c r="CZ2">
        <v>1</v>
      </c>
      <c r="DA2">
        <v>1</v>
      </c>
      <c r="DB2">
        <v>1</v>
      </c>
      <c r="DC2">
        <v>0</v>
      </c>
      <c r="DD2">
        <v>0</v>
      </c>
      <c r="DE2">
        <v>1</v>
      </c>
      <c r="DF2">
        <v>1</v>
      </c>
      <c r="DG2">
        <v>0</v>
      </c>
      <c r="DH2">
        <v>1</v>
      </c>
      <c r="DI2">
        <v>1</v>
      </c>
      <c r="DJ2">
        <v>2</v>
      </c>
      <c r="DK2">
        <v>2</v>
      </c>
      <c r="DL2">
        <v>0</v>
      </c>
      <c r="DM2">
        <v>1</v>
      </c>
      <c r="DN2">
        <v>1</v>
      </c>
      <c r="DO2">
        <v>1</v>
      </c>
      <c r="DP2">
        <v>0</v>
      </c>
      <c r="DQ2">
        <v>0</v>
      </c>
      <c r="DR2">
        <v>0</v>
      </c>
      <c r="DS2">
        <v>0</v>
      </c>
      <c r="DT2">
        <v>2</v>
      </c>
      <c r="DU2">
        <v>1</v>
      </c>
      <c r="DV2">
        <v>3</v>
      </c>
      <c r="DW2">
        <v>0</v>
      </c>
      <c r="DX2">
        <v>0</v>
      </c>
      <c r="DY2">
        <v>0</v>
      </c>
      <c r="DZ2">
        <v>1</v>
      </c>
      <c r="EA2">
        <v>1</v>
      </c>
      <c r="EB2">
        <v>0</v>
      </c>
      <c r="EC2">
        <v>1</v>
      </c>
      <c r="ED2">
        <v>2</v>
      </c>
      <c r="EE2">
        <v>0</v>
      </c>
      <c r="EF2">
        <v>1</v>
      </c>
      <c r="EG2">
        <v>0</v>
      </c>
      <c r="EH2">
        <v>2</v>
      </c>
      <c r="EI2">
        <v>2</v>
      </c>
      <c r="EJ2">
        <v>0</v>
      </c>
      <c r="EK2">
        <v>1</v>
      </c>
      <c r="EL2">
        <v>1</v>
      </c>
      <c r="EM2">
        <v>0</v>
      </c>
      <c r="EN2">
        <v>2</v>
      </c>
      <c r="EO2">
        <v>0</v>
      </c>
      <c r="EP2">
        <v>1</v>
      </c>
      <c r="EQ2">
        <v>1</v>
      </c>
      <c r="ER2">
        <v>2</v>
      </c>
      <c r="ES2">
        <v>1</v>
      </c>
      <c r="ET2">
        <v>0</v>
      </c>
      <c r="EU2">
        <v>0</v>
      </c>
      <c r="EV2">
        <v>0</v>
      </c>
      <c r="EW2">
        <v>1</v>
      </c>
      <c r="EX2">
        <v>1</v>
      </c>
      <c r="EY2">
        <v>0</v>
      </c>
      <c r="EZ2">
        <v>0</v>
      </c>
      <c r="FA2">
        <v>2</v>
      </c>
      <c r="FB2">
        <v>2</v>
      </c>
      <c r="FC2">
        <v>1</v>
      </c>
      <c r="FD2">
        <v>1</v>
      </c>
      <c r="FE2">
        <v>0</v>
      </c>
      <c r="FF2">
        <v>0</v>
      </c>
      <c r="FG2">
        <v>0</v>
      </c>
      <c r="FH2">
        <v>2</v>
      </c>
      <c r="FI2">
        <v>0</v>
      </c>
      <c r="FJ2">
        <v>1</v>
      </c>
      <c r="FK2">
        <v>2</v>
      </c>
      <c r="FL2">
        <v>0</v>
      </c>
      <c r="FM2">
        <v>1</v>
      </c>
      <c r="FN2">
        <v>1</v>
      </c>
      <c r="FO2">
        <v>3</v>
      </c>
      <c r="FP2">
        <v>4</v>
      </c>
      <c r="FQ2">
        <v>5</v>
      </c>
      <c r="FR2">
        <v>4</v>
      </c>
      <c r="FS2">
        <v>9</v>
      </c>
      <c r="FT2">
        <v>8</v>
      </c>
      <c r="FU2">
        <v>11</v>
      </c>
      <c r="FV2">
        <v>6</v>
      </c>
      <c r="FW2">
        <v>15</v>
      </c>
      <c r="FX2">
        <v>11</v>
      </c>
      <c r="FY2">
        <v>17</v>
      </c>
      <c r="FZ2">
        <v>17</v>
      </c>
      <c r="GA2">
        <v>20</v>
      </c>
      <c r="GB2">
        <v>22</v>
      </c>
      <c r="GC2">
        <v>33</v>
      </c>
      <c r="GD2">
        <v>26</v>
      </c>
      <c r="GE2">
        <v>22</v>
      </c>
      <c r="GF2">
        <v>21</v>
      </c>
      <c r="GG2">
        <v>20</v>
      </c>
      <c r="GH2">
        <v>25</v>
      </c>
      <c r="GI2">
        <v>25</v>
      </c>
      <c r="GJ2">
        <v>26</v>
      </c>
      <c r="GK2">
        <v>17</v>
      </c>
      <c r="GL2">
        <v>6</v>
      </c>
      <c r="GM2">
        <v>3</v>
      </c>
      <c r="GN2">
        <v>4</v>
      </c>
      <c r="GO2">
        <v>3</v>
      </c>
      <c r="GP2">
        <v>1</v>
      </c>
      <c r="GQ2">
        <v>2</v>
      </c>
      <c r="GR2">
        <v>3</v>
      </c>
      <c r="GS2">
        <v>3</v>
      </c>
      <c r="GT2">
        <v>1</v>
      </c>
      <c r="GU2">
        <v>5</v>
      </c>
      <c r="GV2">
        <v>3</v>
      </c>
      <c r="GW2">
        <v>1</v>
      </c>
      <c r="GX2">
        <v>4</v>
      </c>
      <c r="GY2">
        <v>0</v>
      </c>
      <c r="GZ2">
        <v>1</v>
      </c>
      <c r="HA2">
        <v>0</v>
      </c>
      <c r="HB2">
        <v>0</v>
      </c>
      <c r="HC2">
        <v>3</v>
      </c>
      <c r="HD2">
        <v>2</v>
      </c>
      <c r="HE2">
        <v>1</v>
      </c>
      <c r="HF2">
        <v>2</v>
      </c>
      <c r="HG2">
        <v>3</v>
      </c>
      <c r="HH2">
        <v>2</v>
      </c>
      <c r="HI2">
        <v>2</v>
      </c>
      <c r="HJ2">
        <v>3</v>
      </c>
      <c r="HK2">
        <v>1</v>
      </c>
      <c r="HL2">
        <v>0</v>
      </c>
      <c r="HM2">
        <v>0</v>
      </c>
      <c r="HN2">
        <v>0</v>
      </c>
      <c r="HO2">
        <v>0</v>
      </c>
      <c r="HP2">
        <v>0</v>
      </c>
      <c r="HQ2">
        <v>0</v>
      </c>
      <c r="HR2">
        <v>0</v>
      </c>
      <c r="HS2">
        <v>0</v>
      </c>
      <c r="HT2">
        <v>0</v>
      </c>
      <c r="HU2">
        <v>0</v>
      </c>
    </row>
    <row r="3" spans="1:292" x14ac:dyDescent="0.3">
      <c r="A3" s="2">
        <v>1</v>
      </c>
      <c r="B3" s="4" t="str">
        <f>INDEX('Trip Gen Metadata'!B:B,MATCH('Trip Gen Counts'!A3,'Trip Gen Metadata'!A:A,0))</f>
        <v>Peak Charter Academy</v>
      </c>
      <c r="C3" s="24">
        <f>INDEX('Trip Gen Metadata'!D:D,MATCH('Trip Gen Counts'!A3,'Trip Gen Metadata'!A:A,0))</f>
        <v>44623</v>
      </c>
      <c r="D3" s="2" t="s">
        <v>204</v>
      </c>
      <c r="BZ3">
        <v>0</v>
      </c>
      <c r="CA3">
        <v>0</v>
      </c>
      <c r="CB3">
        <v>0</v>
      </c>
      <c r="CC3">
        <v>0</v>
      </c>
      <c r="CD3">
        <v>0</v>
      </c>
      <c r="CE3">
        <v>0</v>
      </c>
      <c r="CF3">
        <v>0</v>
      </c>
      <c r="CG3">
        <v>0</v>
      </c>
      <c r="CH3">
        <v>0</v>
      </c>
      <c r="CI3">
        <v>0</v>
      </c>
      <c r="CJ3">
        <v>1</v>
      </c>
      <c r="CK3">
        <v>0</v>
      </c>
      <c r="CL3">
        <v>0</v>
      </c>
      <c r="CM3">
        <v>0</v>
      </c>
      <c r="CN3">
        <v>1</v>
      </c>
      <c r="CO3">
        <v>0</v>
      </c>
      <c r="CP3">
        <v>35</v>
      </c>
      <c r="CQ3">
        <v>49</v>
      </c>
      <c r="CR3">
        <v>50</v>
      </c>
      <c r="CS3">
        <v>48</v>
      </c>
      <c r="CT3">
        <v>48</v>
      </c>
      <c r="CU3">
        <v>49</v>
      </c>
      <c r="CV3">
        <v>49</v>
      </c>
      <c r="CW3">
        <v>50</v>
      </c>
      <c r="CX3">
        <v>45</v>
      </c>
      <c r="CY3">
        <v>5</v>
      </c>
      <c r="CZ3">
        <v>3</v>
      </c>
      <c r="DA3">
        <v>0</v>
      </c>
      <c r="DB3">
        <v>1</v>
      </c>
      <c r="DC3">
        <v>0</v>
      </c>
      <c r="DD3">
        <v>0</v>
      </c>
      <c r="DE3">
        <v>0</v>
      </c>
      <c r="DF3">
        <v>1</v>
      </c>
      <c r="DG3">
        <v>1</v>
      </c>
      <c r="DH3">
        <v>0</v>
      </c>
      <c r="DI3">
        <v>1</v>
      </c>
      <c r="DJ3">
        <v>1</v>
      </c>
      <c r="DK3">
        <v>1</v>
      </c>
      <c r="DL3">
        <v>0</v>
      </c>
      <c r="DM3">
        <v>0</v>
      </c>
      <c r="DN3">
        <v>2</v>
      </c>
      <c r="DO3">
        <v>1</v>
      </c>
      <c r="DP3">
        <v>1</v>
      </c>
      <c r="DQ3">
        <v>0</v>
      </c>
      <c r="DR3">
        <v>0</v>
      </c>
      <c r="DS3">
        <v>1</v>
      </c>
      <c r="DT3">
        <v>0</v>
      </c>
      <c r="DU3">
        <v>1</v>
      </c>
      <c r="DV3">
        <v>0</v>
      </c>
      <c r="DW3">
        <v>0</v>
      </c>
      <c r="DX3">
        <v>3</v>
      </c>
      <c r="DY3">
        <v>0</v>
      </c>
      <c r="DZ3">
        <v>1</v>
      </c>
      <c r="EA3">
        <v>2</v>
      </c>
      <c r="EB3">
        <v>1</v>
      </c>
      <c r="EC3">
        <v>0</v>
      </c>
      <c r="ED3">
        <v>0</v>
      </c>
      <c r="EE3">
        <v>1</v>
      </c>
      <c r="EF3">
        <v>0</v>
      </c>
      <c r="EG3">
        <v>0</v>
      </c>
      <c r="EH3">
        <v>1</v>
      </c>
      <c r="EI3">
        <v>1</v>
      </c>
      <c r="EJ3">
        <v>1</v>
      </c>
      <c r="EK3">
        <v>1</v>
      </c>
      <c r="EL3">
        <v>0</v>
      </c>
      <c r="EM3">
        <v>1</v>
      </c>
      <c r="EN3">
        <v>0</v>
      </c>
      <c r="EO3">
        <v>2</v>
      </c>
      <c r="EP3">
        <v>0</v>
      </c>
      <c r="EQ3">
        <v>1</v>
      </c>
      <c r="ER3">
        <v>0</v>
      </c>
      <c r="ES3">
        <v>2</v>
      </c>
      <c r="ET3">
        <v>1</v>
      </c>
      <c r="EU3">
        <v>0</v>
      </c>
      <c r="EV3">
        <v>1</v>
      </c>
      <c r="EW3">
        <v>1</v>
      </c>
      <c r="EX3">
        <v>1</v>
      </c>
      <c r="EY3">
        <v>2</v>
      </c>
      <c r="EZ3">
        <v>0</v>
      </c>
      <c r="FA3">
        <v>0</v>
      </c>
      <c r="FB3">
        <v>2</v>
      </c>
      <c r="FC3">
        <v>1</v>
      </c>
      <c r="FD3">
        <v>1</v>
      </c>
      <c r="FE3">
        <v>3</v>
      </c>
      <c r="FF3">
        <v>0</v>
      </c>
      <c r="FG3">
        <v>1</v>
      </c>
      <c r="FH3">
        <v>2</v>
      </c>
      <c r="FI3">
        <v>1</v>
      </c>
      <c r="FJ3">
        <v>0</v>
      </c>
      <c r="FK3">
        <v>0</v>
      </c>
      <c r="FL3">
        <v>2</v>
      </c>
      <c r="FM3">
        <v>0</v>
      </c>
      <c r="FN3">
        <v>0</v>
      </c>
      <c r="FO3">
        <v>1</v>
      </c>
      <c r="FP3">
        <v>0</v>
      </c>
      <c r="FQ3">
        <v>1</v>
      </c>
      <c r="FR3">
        <v>0</v>
      </c>
      <c r="FS3">
        <v>1</v>
      </c>
      <c r="FT3">
        <v>1</v>
      </c>
      <c r="FU3">
        <v>1</v>
      </c>
      <c r="FV3">
        <v>2</v>
      </c>
      <c r="FW3">
        <v>3</v>
      </c>
      <c r="FX3">
        <v>3</v>
      </c>
      <c r="FY3">
        <v>0</v>
      </c>
      <c r="FZ3">
        <v>4</v>
      </c>
      <c r="GA3">
        <v>2</v>
      </c>
      <c r="GB3">
        <v>0</v>
      </c>
      <c r="GC3">
        <v>0</v>
      </c>
      <c r="GD3">
        <v>1</v>
      </c>
      <c r="GE3">
        <v>1</v>
      </c>
      <c r="GF3">
        <v>1</v>
      </c>
      <c r="GG3">
        <v>27</v>
      </c>
      <c r="GH3">
        <v>27</v>
      </c>
      <c r="GI3">
        <v>53</v>
      </c>
      <c r="GJ3">
        <v>39</v>
      </c>
      <c r="GK3">
        <v>48</v>
      </c>
      <c r="GL3">
        <v>30</v>
      </c>
      <c r="GM3">
        <v>38</v>
      </c>
      <c r="GN3">
        <v>33</v>
      </c>
      <c r="GO3">
        <v>39</v>
      </c>
      <c r="GP3">
        <v>27</v>
      </c>
      <c r="GQ3">
        <v>11</v>
      </c>
      <c r="GR3">
        <v>6</v>
      </c>
      <c r="GS3">
        <v>6</v>
      </c>
      <c r="GT3">
        <v>6</v>
      </c>
      <c r="GU3">
        <v>1</v>
      </c>
      <c r="GV3">
        <v>3</v>
      </c>
      <c r="GW3">
        <v>8</v>
      </c>
      <c r="GX3">
        <v>9</v>
      </c>
      <c r="GY3">
        <v>3</v>
      </c>
      <c r="GZ3">
        <v>2</v>
      </c>
      <c r="HA3">
        <v>2</v>
      </c>
      <c r="HB3">
        <v>0</v>
      </c>
      <c r="HC3">
        <v>0</v>
      </c>
      <c r="HD3">
        <v>1</v>
      </c>
      <c r="HE3">
        <v>4</v>
      </c>
      <c r="HF3">
        <v>2</v>
      </c>
      <c r="HG3">
        <v>3</v>
      </c>
      <c r="HH3">
        <v>3</v>
      </c>
      <c r="HI3">
        <v>4</v>
      </c>
      <c r="HJ3">
        <v>3</v>
      </c>
      <c r="HK3">
        <v>4</v>
      </c>
      <c r="HL3">
        <v>4</v>
      </c>
      <c r="HM3">
        <v>4</v>
      </c>
      <c r="HN3">
        <v>2</v>
      </c>
      <c r="HO3">
        <v>0</v>
      </c>
      <c r="HP3">
        <v>0</v>
      </c>
      <c r="HQ3">
        <v>3</v>
      </c>
      <c r="HR3">
        <v>0</v>
      </c>
      <c r="HS3">
        <v>0</v>
      </c>
      <c r="HT3">
        <v>0</v>
      </c>
      <c r="HU3">
        <v>1</v>
      </c>
    </row>
    <row r="4" spans="1:292" x14ac:dyDescent="0.3">
      <c r="A4" s="2">
        <v>2</v>
      </c>
      <c r="B4" s="4" t="str">
        <f>INDEX('Trip Gen Metadata'!B:B,MATCH('Trip Gen Counts'!A4,'Trip Gen Metadata'!A:A,0))</f>
        <v>Greensboro Academy</v>
      </c>
      <c r="C4" s="24">
        <f>INDEX('Trip Gen Metadata'!D:D,MATCH('Trip Gen Counts'!A4,'Trip Gen Metadata'!A:A,0))</f>
        <v>44635</v>
      </c>
      <c r="D4" s="2" t="s">
        <v>205</v>
      </c>
      <c r="CD4">
        <v>1</v>
      </c>
      <c r="CE4">
        <v>1</v>
      </c>
      <c r="CF4">
        <v>1</v>
      </c>
      <c r="CG4">
        <v>0</v>
      </c>
      <c r="CH4">
        <v>2</v>
      </c>
      <c r="CI4">
        <v>5</v>
      </c>
      <c r="CJ4">
        <v>2</v>
      </c>
      <c r="CK4">
        <v>4</v>
      </c>
      <c r="CL4">
        <v>5</v>
      </c>
      <c r="CM4">
        <v>14</v>
      </c>
      <c r="CN4">
        <v>21</v>
      </c>
      <c r="CO4">
        <v>20</v>
      </c>
      <c r="CP4">
        <v>34</v>
      </c>
      <c r="CQ4">
        <v>44</v>
      </c>
      <c r="CR4">
        <v>66</v>
      </c>
      <c r="CS4">
        <v>70</v>
      </c>
      <c r="CT4">
        <v>57</v>
      </c>
      <c r="CU4">
        <v>63</v>
      </c>
      <c r="CV4">
        <v>47</v>
      </c>
      <c r="CW4">
        <v>13</v>
      </c>
      <c r="CX4">
        <v>3</v>
      </c>
      <c r="CY4">
        <v>4</v>
      </c>
      <c r="CZ4">
        <v>2</v>
      </c>
      <c r="DA4">
        <v>3</v>
      </c>
      <c r="DB4">
        <v>0</v>
      </c>
      <c r="DC4">
        <v>2</v>
      </c>
      <c r="DD4">
        <v>1</v>
      </c>
      <c r="DE4">
        <v>0</v>
      </c>
      <c r="DF4">
        <v>3</v>
      </c>
      <c r="DG4">
        <v>3</v>
      </c>
      <c r="DH4">
        <v>0</v>
      </c>
      <c r="DI4">
        <v>2</v>
      </c>
      <c r="DJ4">
        <v>0</v>
      </c>
      <c r="DK4">
        <v>2</v>
      </c>
      <c r="DL4">
        <v>2</v>
      </c>
      <c r="DM4">
        <v>1</v>
      </c>
      <c r="DN4">
        <v>2</v>
      </c>
      <c r="DO4">
        <v>0</v>
      </c>
      <c r="DP4">
        <v>0</v>
      </c>
      <c r="DQ4">
        <v>0</v>
      </c>
      <c r="DR4">
        <v>1</v>
      </c>
      <c r="DS4">
        <v>1</v>
      </c>
      <c r="DT4">
        <v>1</v>
      </c>
      <c r="DU4">
        <v>1</v>
      </c>
      <c r="DV4">
        <v>4</v>
      </c>
      <c r="DW4">
        <v>1</v>
      </c>
      <c r="DX4">
        <v>1</v>
      </c>
      <c r="DY4">
        <v>1</v>
      </c>
      <c r="DZ4">
        <v>2</v>
      </c>
      <c r="EA4">
        <v>0</v>
      </c>
      <c r="EB4">
        <v>0</v>
      </c>
      <c r="EC4">
        <v>0</v>
      </c>
      <c r="ED4">
        <v>0</v>
      </c>
      <c r="EE4">
        <v>0</v>
      </c>
      <c r="EF4">
        <v>1</v>
      </c>
      <c r="EG4">
        <v>0</v>
      </c>
      <c r="EH4">
        <v>0</v>
      </c>
      <c r="EI4">
        <v>1</v>
      </c>
      <c r="EJ4">
        <v>2</v>
      </c>
      <c r="EK4">
        <v>2</v>
      </c>
      <c r="EL4">
        <v>0</v>
      </c>
      <c r="EM4">
        <v>0</v>
      </c>
      <c r="EN4">
        <v>1</v>
      </c>
      <c r="EO4">
        <v>5</v>
      </c>
      <c r="EP4">
        <v>0</v>
      </c>
      <c r="EQ4">
        <v>1</v>
      </c>
      <c r="ER4">
        <v>1</v>
      </c>
      <c r="ES4">
        <v>0</v>
      </c>
      <c r="ET4">
        <v>0</v>
      </c>
      <c r="EU4">
        <v>0</v>
      </c>
      <c r="EV4">
        <v>2</v>
      </c>
      <c r="EW4">
        <v>0</v>
      </c>
      <c r="EX4">
        <v>0</v>
      </c>
      <c r="EY4">
        <v>1</v>
      </c>
      <c r="EZ4">
        <v>3</v>
      </c>
      <c r="FA4">
        <v>1</v>
      </c>
      <c r="FB4">
        <v>2</v>
      </c>
      <c r="FC4">
        <v>1</v>
      </c>
      <c r="FD4">
        <v>1</v>
      </c>
      <c r="FE4">
        <v>1</v>
      </c>
      <c r="FF4">
        <v>0</v>
      </c>
      <c r="FG4">
        <v>2</v>
      </c>
      <c r="FH4">
        <v>1</v>
      </c>
      <c r="FI4">
        <v>4</v>
      </c>
      <c r="FJ4">
        <v>0</v>
      </c>
      <c r="FK4">
        <v>4</v>
      </c>
      <c r="FL4">
        <v>1</v>
      </c>
      <c r="FM4">
        <v>5</v>
      </c>
      <c r="FN4">
        <v>8</v>
      </c>
      <c r="FO4">
        <v>7</v>
      </c>
      <c r="FP4">
        <v>7</v>
      </c>
      <c r="FQ4">
        <v>8</v>
      </c>
      <c r="FR4">
        <v>7</v>
      </c>
      <c r="FS4">
        <v>11</v>
      </c>
      <c r="FT4">
        <v>9</v>
      </c>
      <c r="FU4">
        <v>11</v>
      </c>
      <c r="FV4">
        <v>15</v>
      </c>
      <c r="FW4">
        <v>21</v>
      </c>
      <c r="FX4">
        <v>11</v>
      </c>
      <c r="FY4">
        <v>25</v>
      </c>
      <c r="FZ4">
        <v>23</v>
      </c>
      <c r="GA4">
        <v>16</v>
      </c>
      <c r="GB4">
        <v>19</v>
      </c>
      <c r="GC4">
        <v>5</v>
      </c>
      <c r="GD4">
        <v>12</v>
      </c>
      <c r="GE4">
        <v>32</v>
      </c>
      <c r="GF4">
        <v>23</v>
      </c>
      <c r="GG4">
        <v>25</v>
      </c>
      <c r="GH4">
        <v>20</v>
      </c>
      <c r="GI4">
        <v>33</v>
      </c>
      <c r="GJ4">
        <v>15</v>
      </c>
      <c r="GK4">
        <v>6</v>
      </c>
      <c r="GL4">
        <v>3</v>
      </c>
      <c r="GM4">
        <v>5</v>
      </c>
      <c r="GN4">
        <v>2</v>
      </c>
      <c r="GO4">
        <v>0</v>
      </c>
      <c r="GP4">
        <v>2</v>
      </c>
      <c r="GQ4">
        <v>2</v>
      </c>
      <c r="GR4">
        <v>0</v>
      </c>
      <c r="GS4">
        <v>3</v>
      </c>
      <c r="GT4">
        <v>2</v>
      </c>
      <c r="GU4">
        <v>3</v>
      </c>
      <c r="GV4">
        <v>2</v>
      </c>
      <c r="GW4">
        <v>3</v>
      </c>
      <c r="GX4">
        <v>5</v>
      </c>
      <c r="GY4">
        <v>3</v>
      </c>
      <c r="GZ4">
        <v>9</v>
      </c>
      <c r="HA4">
        <v>7</v>
      </c>
      <c r="HB4">
        <v>3</v>
      </c>
      <c r="HC4">
        <v>2</v>
      </c>
      <c r="HD4">
        <v>4</v>
      </c>
      <c r="HE4">
        <v>3</v>
      </c>
      <c r="HF4">
        <v>3</v>
      </c>
      <c r="HG4">
        <v>3</v>
      </c>
      <c r="HH4">
        <v>3</v>
      </c>
      <c r="HI4">
        <v>3</v>
      </c>
      <c r="HJ4">
        <v>5</v>
      </c>
      <c r="HK4">
        <v>3</v>
      </c>
      <c r="HL4">
        <v>8</v>
      </c>
      <c r="HM4">
        <v>4</v>
      </c>
      <c r="HN4">
        <v>0</v>
      </c>
      <c r="HO4">
        <v>0</v>
      </c>
      <c r="HP4">
        <v>0</v>
      </c>
      <c r="HQ4">
        <v>0</v>
      </c>
      <c r="HR4">
        <v>0</v>
      </c>
      <c r="HS4">
        <v>1</v>
      </c>
      <c r="HT4">
        <v>0</v>
      </c>
      <c r="HU4">
        <v>0</v>
      </c>
      <c r="HV4">
        <v>0</v>
      </c>
      <c r="HW4">
        <v>0</v>
      </c>
      <c r="HX4">
        <v>0</v>
      </c>
      <c r="HY4">
        <v>1</v>
      </c>
      <c r="HZ4">
        <v>1</v>
      </c>
      <c r="IA4">
        <v>0</v>
      </c>
      <c r="IB4">
        <v>0</v>
      </c>
      <c r="IC4">
        <v>0</v>
      </c>
      <c r="ID4">
        <v>0</v>
      </c>
      <c r="IE4">
        <v>2</v>
      </c>
      <c r="IF4">
        <v>0</v>
      </c>
      <c r="IG4">
        <v>0</v>
      </c>
      <c r="IH4">
        <v>0</v>
      </c>
      <c r="II4">
        <v>0</v>
      </c>
      <c r="IJ4">
        <v>0</v>
      </c>
      <c r="IK4">
        <v>0</v>
      </c>
      <c r="IL4">
        <v>0</v>
      </c>
      <c r="IM4">
        <v>0</v>
      </c>
      <c r="IN4">
        <v>0</v>
      </c>
      <c r="IO4">
        <v>0</v>
      </c>
      <c r="IP4">
        <v>0</v>
      </c>
      <c r="IQ4">
        <v>0</v>
      </c>
      <c r="IR4">
        <v>0</v>
      </c>
      <c r="IS4">
        <v>0</v>
      </c>
      <c r="IT4">
        <v>0</v>
      </c>
      <c r="IU4">
        <v>0</v>
      </c>
      <c r="IV4">
        <v>0</v>
      </c>
      <c r="IW4">
        <v>2</v>
      </c>
    </row>
    <row r="5" spans="1:292" x14ac:dyDescent="0.3">
      <c r="A5" s="2">
        <v>2</v>
      </c>
      <c r="B5" s="4" t="str">
        <f>INDEX('Trip Gen Metadata'!B:B,MATCH('Trip Gen Counts'!A5,'Trip Gen Metadata'!A:A,0))</f>
        <v>Greensboro Academy</v>
      </c>
      <c r="C5" s="24">
        <f>INDEX('Trip Gen Metadata'!D:D,MATCH('Trip Gen Counts'!A5,'Trip Gen Metadata'!A:A,0))</f>
        <v>44635</v>
      </c>
      <c r="D5" s="2" t="s">
        <v>204</v>
      </c>
      <c r="CD5">
        <v>0</v>
      </c>
      <c r="CE5">
        <v>0</v>
      </c>
      <c r="CF5">
        <v>0</v>
      </c>
      <c r="CG5">
        <v>0</v>
      </c>
      <c r="CH5">
        <v>0</v>
      </c>
      <c r="CI5">
        <v>0</v>
      </c>
      <c r="CJ5">
        <v>0</v>
      </c>
      <c r="CK5">
        <v>0</v>
      </c>
      <c r="CL5">
        <v>1</v>
      </c>
      <c r="CM5">
        <v>0</v>
      </c>
      <c r="CN5">
        <v>3</v>
      </c>
      <c r="CO5">
        <v>28</v>
      </c>
      <c r="CP5">
        <v>17</v>
      </c>
      <c r="CQ5">
        <v>27</v>
      </c>
      <c r="CR5">
        <v>34</v>
      </c>
      <c r="CS5">
        <v>46</v>
      </c>
      <c r="CT5">
        <v>57</v>
      </c>
      <c r="CU5">
        <v>41</v>
      </c>
      <c r="CV5">
        <v>42</v>
      </c>
      <c r="CW5">
        <v>40</v>
      </c>
      <c r="CX5">
        <v>45</v>
      </c>
      <c r="CY5">
        <v>42</v>
      </c>
      <c r="CZ5">
        <v>4</v>
      </c>
      <c r="DA5">
        <v>3</v>
      </c>
      <c r="DB5">
        <v>2</v>
      </c>
      <c r="DC5">
        <v>1</v>
      </c>
      <c r="DD5">
        <v>1</v>
      </c>
      <c r="DE5">
        <v>1</v>
      </c>
      <c r="DF5">
        <v>3</v>
      </c>
      <c r="DG5">
        <v>1</v>
      </c>
      <c r="DH5">
        <v>0</v>
      </c>
      <c r="DI5">
        <v>1</v>
      </c>
      <c r="DJ5">
        <v>1</v>
      </c>
      <c r="DK5">
        <v>0</v>
      </c>
      <c r="DL5">
        <v>1</v>
      </c>
      <c r="DM5">
        <v>0</v>
      </c>
      <c r="DN5">
        <v>0</v>
      </c>
      <c r="DO5">
        <v>2</v>
      </c>
      <c r="DP5">
        <v>0</v>
      </c>
      <c r="DQ5">
        <v>0</v>
      </c>
      <c r="DR5">
        <v>0</v>
      </c>
      <c r="DS5">
        <v>1</v>
      </c>
      <c r="DT5">
        <v>2</v>
      </c>
      <c r="DU5">
        <v>2</v>
      </c>
      <c r="DV5">
        <v>2</v>
      </c>
      <c r="DW5">
        <v>3</v>
      </c>
      <c r="DX5">
        <v>0</v>
      </c>
      <c r="DY5">
        <v>1</v>
      </c>
      <c r="DZ5">
        <v>1</v>
      </c>
      <c r="EA5">
        <v>1</v>
      </c>
      <c r="EB5">
        <v>2</v>
      </c>
      <c r="EC5">
        <v>0</v>
      </c>
      <c r="ED5">
        <v>0</v>
      </c>
      <c r="EE5">
        <v>1</v>
      </c>
      <c r="EF5">
        <v>0</v>
      </c>
      <c r="EG5">
        <v>0</v>
      </c>
      <c r="EH5">
        <v>0</v>
      </c>
      <c r="EI5">
        <v>0</v>
      </c>
      <c r="EJ5">
        <v>2</v>
      </c>
      <c r="EK5">
        <v>3</v>
      </c>
      <c r="EL5">
        <v>1</v>
      </c>
      <c r="EM5">
        <v>3</v>
      </c>
      <c r="EN5">
        <v>0</v>
      </c>
      <c r="EO5">
        <v>2</v>
      </c>
      <c r="EP5">
        <v>2</v>
      </c>
      <c r="EQ5">
        <v>0</v>
      </c>
      <c r="ER5">
        <v>1</v>
      </c>
      <c r="ES5">
        <v>1</v>
      </c>
      <c r="ET5">
        <v>0</v>
      </c>
      <c r="EU5">
        <v>0</v>
      </c>
      <c r="EV5">
        <v>0</v>
      </c>
      <c r="EW5">
        <v>1</v>
      </c>
      <c r="EX5">
        <v>0</v>
      </c>
      <c r="EY5">
        <v>2</v>
      </c>
      <c r="EZ5">
        <v>1</v>
      </c>
      <c r="FA5">
        <v>1</v>
      </c>
      <c r="FB5">
        <v>1</v>
      </c>
      <c r="FC5">
        <v>0</v>
      </c>
      <c r="FD5">
        <v>1</v>
      </c>
      <c r="FE5">
        <v>0</v>
      </c>
      <c r="FF5">
        <v>1</v>
      </c>
      <c r="FG5">
        <v>0</v>
      </c>
      <c r="FH5">
        <v>1</v>
      </c>
      <c r="FI5">
        <v>3</v>
      </c>
      <c r="FJ5">
        <v>1</v>
      </c>
      <c r="FK5">
        <v>1</v>
      </c>
      <c r="FL5">
        <v>1</v>
      </c>
      <c r="FM5">
        <v>0</v>
      </c>
      <c r="FN5">
        <v>2</v>
      </c>
      <c r="FO5">
        <v>0</v>
      </c>
      <c r="FP5">
        <v>2</v>
      </c>
      <c r="FQ5">
        <v>0</v>
      </c>
      <c r="FR5">
        <v>2</v>
      </c>
      <c r="FS5">
        <v>1</v>
      </c>
      <c r="FT5">
        <v>0</v>
      </c>
      <c r="FU5">
        <v>0</v>
      </c>
      <c r="FV5">
        <v>2</v>
      </c>
      <c r="FW5">
        <v>1</v>
      </c>
      <c r="FX5">
        <v>1</v>
      </c>
      <c r="FY5">
        <v>0</v>
      </c>
      <c r="FZ5">
        <v>1</v>
      </c>
      <c r="GA5">
        <v>0</v>
      </c>
      <c r="GB5">
        <v>0</v>
      </c>
      <c r="GC5">
        <v>7</v>
      </c>
      <c r="GD5">
        <v>37</v>
      </c>
      <c r="GE5">
        <v>45</v>
      </c>
      <c r="GF5">
        <v>47</v>
      </c>
      <c r="GG5">
        <v>53</v>
      </c>
      <c r="GH5">
        <v>52</v>
      </c>
      <c r="GI5">
        <v>37</v>
      </c>
      <c r="GJ5">
        <v>44</v>
      </c>
      <c r="GK5">
        <v>43</v>
      </c>
      <c r="GL5">
        <v>13</v>
      </c>
      <c r="GM5">
        <v>7</v>
      </c>
      <c r="GN5">
        <v>5</v>
      </c>
      <c r="GO5">
        <v>3</v>
      </c>
      <c r="GP5">
        <v>5</v>
      </c>
      <c r="GQ5">
        <v>2</v>
      </c>
      <c r="GR5">
        <v>1</v>
      </c>
      <c r="GS5">
        <v>4</v>
      </c>
      <c r="GT5">
        <v>4</v>
      </c>
      <c r="GU5">
        <v>2</v>
      </c>
      <c r="GV5">
        <v>7</v>
      </c>
      <c r="GW5">
        <v>4</v>
      </c>
      <c r="GX5">
        <v>8</v>
      </c>
      <c r="GY5">
        <v>4</v>
      </c>
      <c r="GZ5">
        <v>3</v>
      </c>
      <c r="HA5">
        <v>8</v>
      </c>
      <c r="HB5">
        <v>16</v>
      </c>
      <c r="HC5">
        <v>11</v>
      </c>
      <c r="HD5">
        <v>5</v>
      </c>
      <c r="HE5">
        <v>4</v>
      </c>
      <c r="HF5">
        <v>2</v>
      </c>
      <c r="HG5">
        <v>5</v>
      </c>
      <c r="HH5">
        <v>1</v>
      </c>
      <c r="HI5">
        <v>4</v>
      </c>
      <c r="HJ5">
        <v>3</v>
      </c>
      <c r="HK5">
        <v>3</v>
      </c>
      <c r="HL5">
        <v>2</v>
      </c>
      <c r="HM5">
        <v>8</v>
      </c>
      <c r="HN5">
        <v>0</v>
      </c>
      <c r="HO5">
        <v>1</v>
      </c>
      <c r="HP5">
        <v>0</v>
      </c>
      <c r="HQ5">
        <v>0</v>
      </c>
      <c r="HR5">
        <v>0</v>
      </c>
      <c r="HS5">
        <v>0</v>
      </c>
      <c r="HT5">
        <v>0</v>
      </c>
      <c r="HU5">
        <v>0</v>
      </c>
      <c r="HV5">
        <v>0</v>
      </c>
      <c r="HW5">
        <v>1</v>
      </c>
      <c r="HX5">
        <v>0</v>
      </c>
      <c r="HY5">
        <v>1</v>
      </c>
      <c r="HZ5">
        <v>0</v>
      </c>
      <c r="IA5">
        <v>14</v>
      </c>
      <c r="IB5">
        <v>2</v>
      </c>
      <c r="IC5">
        <v>0</v>
      </c>
      <c r="ID5">
        <v>1</v>
      </c>
      <c r="IE5">
        <v>0</v>
      </c>
      <c r="IF5">
        <v>2</v>
      </c>
      <c r="IG5">
        <v>0</v>
      </c>
      <c r="IH5">
        <v>0</v>
      </c>
      <c r="II5">
        <v>0</v>
      </c>
      <c r="IJ5">
        <v>0</v>
      </c>
      <c r="IK5">
        <v>0</v>
      </c>
      <c r="IL5">
        <v>0</v>
      </c>
      <c r="IM5">
        <v>0</v>
      </c>
      <c r="IN5">
        <v>0</v>
      </c>
      <c r="IO5">
        <v>0</v>
      </c>
      <c r="IP5">
        <v>0</v>
      </c>
      <c r="IQ5">
        <v>0</v>
      </c>
      <c r="IR5">
        <v>0</v>
      </c>
      <c r="IS5">
        <v>0</v>
      </c>
      <c r="IT5">
        <v>0</v>
      </c>
      <c r="IU5">
        <v>0</v>
      </c>
      <c r="IV5">
        <v>1</v>
      </c>
      <c r="IW5">
        <v>2</v>
      </c>
    </row>
    <row r="6" spans="1:292" x14ac:dyDescent="0.3">
      <c r="A6" s="2">
        <v>3</v>
      </c>
      <c r="B6" s="4" t="str">
        <f>INDEX('Trip Gen Metadata'!B:B,MATCH('Trip Gen Counts'!A6,'Trip Gen Metadata'!A:A,0))</f>
        <v>Summerfield Charter Academy</v>
      </c>
      <c r="C6" s="24">
        <f>INDEX('Trip Gen Metadata'!D:D,MATCH('Trip Gen Counts'!A6,'Trip Gen Metadata'!A:A,0))</f>
        <v>44642</v>
      </c>
      <c r="D6" s="2" t="s">
        <v>205</v>
      </c>
      <c r="BO6">
        <v>1</v>
      </c>
      <c r="BP6">
        <v>0</v>
      </c>
      <c r="BQ6">
        <v>0</v>
      </c>
      <c r="BR6">
        <v>0</v>
      </c>
      <c r="BS6">
        <v>0</v>
      </c>
      <c r="BT6">
        <v>0</v>
      </c>
      <c r="BU6">
        <v>0</v>
      </c>
      <c r="BV6">
        <v>0</v>
      </c>
      <c r="BW6">
        <v>0</v>
      </c>
      <c r="BX6">
        <v>0</v>
      </c>
      <c r="BY6">
        <v>0</v>
      </c>
      <c r="BZ6">
        <v>0</v>
      </c>
      <c r="CA6">
        <v>0</v>
      </c>
      <c r="CB6">
        <v>0</v>
      </c>
      <c r="CC6">
        <v>1</v>
      </c>
      <c r="CD6">
        <v>1</v>
      </c>
      <c r="CE6">
        <v>2</v>
      </c>
      <c r="CF6">
        <v>0</v>
      </c>
      <c r="CG6">
        <v>2</v>
      </c>
      <c r="CH6">
        <v>2</v>
      </c>
      <c r="CI6">
        <v>2</v>
      </c>
      <c r="CJ6">
        <v>6</v>
      </c>
      <c r="CK6">
        <v>14</v>
      </c>
      <c r="CL6">
        <v>12</v>
      </c>
      <c r="CM6">
        <v>19</v>
      </c>
      <c r="CN6">
        <v>22</v>
      </c>
      <c r="CO6">
        <v>29</v>
      </c>
      <c r="CP6">
        <v>43</v>
      </c>
      <c r="CQ6">
        <v>47</v>
      </c>
      <c r="CR6">
        <v>76</v>
      </c>
      <c r="CS6">
        <v>81</v>
      </c>
      <c r="CT6">
        <v>78</v>
      </c>
      <c r="CU6">
        <v>59</v>
      </c>
      <c r="CV6">
        <v>15</v>
      </c>
      <c r="CW6">
        <v>7</v>
      </c>
      <c r="CX6">
        <v>6</v>
      </c>
      <c r="CY6">
        <v>4</v>
      </c>
      <c r="CZ6">
        <v>2</v>
      </c>
      <c r="DA6">
        <v>4</v>
      </c>
      <c r="DB6">
        <v>1</v>
      </c>
      <c r="DC6">
        <v>0</v>
      </c>
      <c r="DD6">
        <v>1</v>
      </c>
      <c r="DE6">
        <v>2</v>
      </c>
      <c r="DF6">
        <v>3</v>
      </c>
      <c r="DG6">
        <v>1</v>
      </c>
      <c r="DH6">
        <v>0</v>
      </c>
      <c r="DI6">
        <v>0</v>
      </c>
      <c r="DJ6">
        <v>0</v>
      </c>
      <c r="DK6">
        <v>0</v>
      </c>
      <c r="DL6">
        <v>1</v>
      </c>
      <c r="DM6">
        <v>2</v>
      </c>
      <c r="DN6">
        <v>0</v>
      </c>
      <c r="DO6">
        <v>1</v>
      </c>
      <c r="DP6">
        <v>3</v>
      </c>
      <c r="DQ6">
        <v>1</v>
      </c>
      <c r="DR6">
        <v>0</v>
      </c>
      <c r="DS6">
        <v>1</v>
      </c>
      <c r="DT6">
        <v>0</v>
      </c>
      <c r="DU6">
        <v>0</v>
      </c>
      <c r="DV6">
        <v>0</v>
      </c>
      <c r="DW6">
        <v>0</v>
      </c>
      <c r="DX6">
        <v>0</v>
      </c>
      <c r="DY6">
        <v>0</v>
      </c>
      <c r="DZ6">
        <v>1</v>
      </c>
      <c r="EA6">
        <v>0</v>
      </c>
      <c r="EB6">
        <v>0</v>
      </c>
      <c r="EC6">
        <v>0</v>
      </c>
      <c r="ED6">
        <v>1</v>
      </c>
      <c r="EE6">
        <v>1</v>
      </c>
      <c r="EF6">
        <v>0</v>
      </c>
      <c r="EG6">
        <v>0</v>
      </c>
      <c r="EH6">
        <v>0</v>
      </c>
      <c r="EI6">
        <v>3</v>
      </c>
      <c r="EJ6">
        <v>2</v>
      </c>
      <c r="EK6">
        <v>2</v>
      </c>
      <c r="EL6">
        <v>0</v>
      </c>
      <c r="EM6">
        <v>1</v>
      </c>
      <c r="EN6">
        <v>0</v>
      </c>
      <c r="EO6">
        <v>2</v>
      </c>
      <c r="EP6">
        <v>2</v>
      </c>
      <c r="EQ6">
        <v>0</v>
      </c>
      <c r="ER6">
        <v>1</v>
      </c>
      <c r="ES6">
        <v>0</v>
      </c>
      <c r="ET6">
        <v>1</v>
      </c>
      <c r="EU6">
        <v>0</v>
      </c>
      <c r="EV6">
        <v>1</v>
      </c>
      <c r="EW6">
        <v>0</v>
      </c>
      <c r="EX6">
        <v>0</v>
      </c>
      <c r="EY6">
        <v>0</v>
      </c>
      <c r="EZ6">
        <v>1</v>
      </c>
      <c r="FA6">
        <v>0</v>
      </c>
      <c r="FB6">
        <v>0</v>
      </c>
      <c r="FC6">
        <v>2</v>
      </c>
      <c r="FD6">
        <v>2</v>
      </c>
      <c r="FE6">
        <v>0</v>
      </c>
      <c r="FF6">
        <v>0</v>
      </c>
      <c r="FG6">
        <v>3</v>
      </c>
      <c r="FH6">
        <v>2</v>
      </c>
      <c r="FI6">
        <v>2</v>
      </c>
      <c r="FJ6">
        <v>2</v>
      </c>
      <c r="FK6">
        <v>0</v>
      </c>
      <c r="FL6">
        <v>2</v>
      </c>
      <c r="FM6">
        <v>3</v>
      </c>
      <c r="FN6">
        <v>8</v>
      </c>
      <c r="FO6">
        <v>6</v>
      </c>
      <c r="FP6">
        <v>10</v>
      </c>
      <c r="FQ6">
        <v>10</v>
      </c>
      <c r="FR6">
        <v>9</v>
      </c>
      <c r="FS6">
        <v>8</v>
      </c>
      <c r="FT6">
        <v>11</v>
      </c>
      <c r="FU6">
        <v>16</v>
      </c>
      <c r="FV6">
        <v>18</v>
      </c>
      <c r="FW6">
        <v>15</v>
      </c>
      <c r="FX6">
        <v>11</v>
      </c>
      <c r="FY6">
        <v>11</v>
      </c>
      <c r="FZ6">
        <v>18</v>
      </c>
      <c r="GA6">
        <v>19</v>
      </c>
      <c r="GB6">
        <v>7</v>
      </c>
      <c r="GC6">
        <v>14</v>
      </c>
      <c r="GD6">
        <v>19</v>
      </c>
      <c r="GE6">
        <v>24</v>
      </c>
      <c r="GF6">
        <v>26</v>
      </c>
      <c r="GG6">
        <v>30</v>
      </c>
      <c r="GH6">
        <v>32</v>
      </c>
      <c r="GI6">
        <v>24</v>
      </c>
      <c r="GJ6">
        <v>16</v>
      </c>
      <c r="GK6">
        <v>15</v>
      </c>
      <c r="GL6">
        <v>9</v>
      </c>
      <c r="GM6">
        <v>1</v>
      </c>
      <c r="GN6">
        <v>2</v>
      </c>
      <c r="GO6">
        <v>0</v>
      </c>
      <c r="GP6">
        <v>2</v>
      </c>
      <c r="GQ6">
        <v>4</v>
      </c>
      <c r="GR6">
        <v>5</v>
      </c>
      <c r="GS6">
        <v>0</v>
      </c>
      <c r="GT6">
        <v>3</v>
      </c>
      <c r="GU6">
        <v>2</v>
      </c>
      <c r="GV6">
        <v>1</v>
      </c>
      <c r="GW6">
        <v>0</v>
      </c>
      <c r="GX6">
        <v>4</v>
      </c>
      <c r="GY6">
        <v>2</v>
      </c>
      <c r="GZ6">
        <v>5</v>
      </c>
      <c r="HA6">
        <v>4</v>
      </c>
      <c r="HB6">
        <v>1</v>
      </c>
      <c r="HC6">
        <v>1</v>
      </c>
      <c r="HD6">
        <v>5</v>
      </c>
      <c r="HE6">
        <v>3</v>
      </c>
      <c r="HF6">
        <v>4</v>
      </c>
      <c r="HG6">
        <v>3</v>
      </c>
      <c r="HH6">
        <v>4</v>
      </c>
      <c r="HI6">
        <v>6</v>
      </c>
      <c r="HJ6">
        <v>11</v>
      </c>
      <c r="HK6">
        <v>5</v>
      </c>
      <c r="HL6">
        <v>3</v>
      </c>
      <c r="HM6">
        <v>4</v>
      </c>
      <c r="HN6">
        <v>1</v>
      </c>
      <c r="HO6">
        <v>1</v>
      </c>
      <c r="HP6">
        <v>0</v>
      </c>
      <c r="HQ6">
        <v>0</v>
      </c>
      <c r="HR6">
        <v>0</v>
      </c>
      <c r="HS6">
        <v>0</v>
      </c>
      <c r="HT6">
        <v>0</v>
      </c>
      <c r="HU6">
        <v>0</v>
      </c>
      <c r="HV6">
        <v>0</v>
      </c>
      <c r="HW6">
        <v>0</v>
      </c>
      <c r="HX6">
        <v>0</v>
      </c>
      <c r="HY6">
        <v>0</v>
      </c>
      <c r="HZ6">
        <v>0</v>
      </c>
      <c r="IA6">
        <v>0</v>
      </c>
      <c r="IB6">
        <v>0</v>
      </c>
      <c r="IC6">
        <v>0</v>
      </c>
      <c r="ID6">
        <v>0</v>
      </c>
      <c r="IE6">
        <v>0</v>
      </c>
      <c r="IF6">
        <v>0</v>
      </c>
      <c r="IG6">
        <v>0</v>
      </c>
      <c r="IH6">
        <v>0</v>
      </c>
      <c r="II6">
        <v>0</v>
      </c>
      <c r="IJ6">
        <v>0</v>
      </c>
      <c r="IK6">
        <v>1</v>
      </c>
      <c r="IL6">
        <v>0</v>
      </c>
      <c r="IM6">
        <v>0</v>
      </c>
      <c r="IN6">
        <v>0</v>
      </c>
      <c r="IO6">
        <v>0</v>
      </c>
      <c r="IP6">
        <v>0</v>
      </c>
      <c r="IQ6">
        <v>0</v>
      </c>
      <c r="IR6">
        <v>0</v>
      </c>
      <c r="IS6">
        <v>0</v>
      </c>
      <c r="IT6">
        <v>1</v>
      </c>
      <c r="IU6">
        <v>0</v>
      </c>
      <c r="IV6">
        <v>0</v>
      </c>
      <c r="IW6">
        <v>0</v>
      </c>
    </row>
    <row r="7" spans="1:292" x14ac:dyDescent="0.3">
      <c r="A7" s="2">
        <v>3</v>
      </c>
      <c r="B7" s="4" t="str">
        <f>INDEX('Trip Gen Metadata'!B:B,MATCH('Trip Gen Counts'!A7,'Trip Gen Metadata'!A:A,0))</f>
        <v>Summerfield Charter Academy</v>
      </c>
      <c r="C7" s="24">
        <f>INDEX('Trip Gen Metadata'!D:D,MATCH('Trip Gen Counts'!A7,'Trip Gen Metadata'!A:A,0))</f>
        <v>44642</v>
      </c>
      <c r="D7" s="2" t="s">
        <v>204</v>
      </c>
      <c r="BO7">
        <v>0</v>
      </c>
      <c r="BP7">
        <v>0</v>
      </c>
      <c r="BQ7">
        <v>1</v>
      </c>
      <c r="BR7">
        <v>0</v>
      </c>
      <c r="BS7">
        <v>0</v>
      </c>
      <c r="BT7">
        <v>0</v>
      </c>
      <c r="BU7">
        <v>0</v>
      </c>
      <c r="BV7">
        <v>0</v>
      </c>
      <c r="BW7">
        <v>0</v>
      </c>
      <c r="BX7">
        <v>0</v>
      </c>
      <c r="BY7">
        <v>0</v>
      </c>
      <c r="BZ7">
        <v>0</v>
      </c>
      <c r="CA7">
        <v>0</v>
      </c>
      <c r="CB7">
        <v>0</v>
      </c>
      <c r="CC7">
        <v>0</v>
      </c>
      <c r="CD7">
        <v>0</v>
      </c>
      <c r="CE7">
        <v>0</v>
      </c>
      <c r="CF7">
        <v>0</v>
      </c>
      <c r="CG7">
        <v>0</v>
      </c>
      <c r="CH7">
        <v>0</v>
      </c>
      <c r="CI7">
        <v>0</v>
      </c>
      <c r="CJ7">
        <v>0</v>
      </c>
      <c r="CK7">
        <v>0</v>
      </c>
      <c r="CL7">
        <v>1</v>
      </c>
      <c r="CM7">
        <v>0</v>
      </c>
      <c r="CN7">
        <v>0</v>
      </c>
      <c r="CO7">
        <v>40</v>
      </c>
      <c r="CP7">
        <v>28</v>
      </c>
      <c r="CQ7">
        <v>32</v>
      </c>
      <c r="CR7">
        <v>44</v>
      </c>
      <c r="CS7">
        <v>45</v>
      </c>
      <c r="CT7">
        <v>49</v>
      </c>
      <c r="CU7">
        <v>50</v>
      </c>
      <c r="CV7">
        <v>45</v>
      </c>
      <c r="CW7">
        <v>55</v>
      </c>
      <c r="CX7">
        <v>36</v>
      </c>
      <c r="CY7">
        <v>4</v>
      </c>
      <c r="CZ7">
        <v>1</v>
      </c>
      <c r="DA7">
        <v>4</v>
      </c>
      <c r="DB7">
        <v>2</v>
      </c>
      <c r="DC7">
        <v>3</v>
      </c>
      <c r="DD7">
        <v>2</v>
      </c>
      <c r="DE7">
        <v>1</v>
      </c>
      <c r="DF7">
        <v>0</v>
      </c>
      <c r="DG7">
        <v>1</v>
      </c>
      <c r="DH7">
        <v>2</v>
      </c>
      <c r="DI7">
        <v>0</v>
      </c>
      <c r="DJ7">
        <v>0</v>
      </c>
      <c r="DK7">
        <v>0</v>
      </c>
      <c r="DL7">
        <v>0</v>
      </c>
      <c r="DM7">
        <v>0</v>
      </c>
      <c r="DN7">
        <v>0</v>
      </c>
      <c r="DO7">
        <v>2</v>
      </c>
      <c r="DP7">
        <v>1</v>
      </c>
      <c r="DQ7">
        <v>2</v>
      </c>
      <c r="DR7">
        <v>1</v>
      </c>
      <c r="DS7">
        <v>0</v>
      </c>
      <c r="DT7">
        <v>1</v>
      </c>
      <c r="DU7">
        <v>0</v>
      </c>
      <c r="DV7">
        <v>0</v>
      </c>
      <c r="DW7">
        <v>0</v>
      </c>
      <c r="DX7">
        <v>0</v>
      </c>
      <c r="DY7">
        <v>0</v>
      </c>
      <c r="DZ7">
        <v>0</v>
      </c>
      <c r="EA7">
        <v>0</v>
      </c>
      <c r="EB7">
        <v>1</v>
      </c>
      <c r="EC7">
        <v>0</v>
      </c>
      <c r="ED7">
        <v>0</v>
      </c>
      <c r="EE7">
        <v>1</v>
      </c>
      <c r="EF7">
        <v>0</v>
      </c>
      <c r="EG7">
        <v>1</v>
      </c>
      <c r="EH7">
        <v>0</v>
      </c>
      <c r="EI7">
        <v>0</v>
      </c>
      <c r="EJ7">
        <v>1</v>
      </c>
      <c r="EK7">
        <v>0</v>
      </c>
      <c r="EL7">
        <v>0</v>
      </c>
      <c r="EM7">
        <v>1</v>
      </c>
      <c r="EN7">
        <v>0</v>
      </c>
      <c r="EO7">
        <v>2</v>
      </c>
      <c r="EP7">
        <v>0</v>
      </c>
      <c r="EQ7">
        <v>0</v>
      </c>
      <c r="ER7">
        <v>2</v>
      </c>
      <c r="ES7">
        <v>3</v>
      </c>
      <c r="ET7">
        <v>1</v>
      </c>
      <c r="EU7">
        <v>0</v>
      </c>
      <c r="EV7">
        <v>0</v>
      </c>
      <c r="EW7">
        <v>1</v>
      </c>
      <c r="EX7">
        <v>1</v>
      </c>
      <c r="EY7">
        <v>0</v>
      </c>
      <c r="EZ7">
        <v>0</v>
      </c>
      <c r="FA7">
        <v>0</v>
      </c>
      <c r="FB7">
        <v>1</v>
      </c>
      <c r="FC7">
        <v>1</v>
      </c>
      <c r="FD7">
        <v>1</v>
      </c>
      <c r="FE7">
        <v>2</v>
      </c>
      <c r="FF7">
        <v>2</v>
      </c>
      <c r="FG7">
        <v>2</v>
      </c>
      <c r="FH7">
        <v>0</v>
      </c>
      <c r="FI7">
        <v>0</v>
      </c>
      <c r="FJ7">
        <v>1</v>
      </c>
      <c r="FK7">
        <v>2</v>
      </c>
      <c r="FL7">
        <v>0</v>
      </c>
      <c r="FM7">
        <v>1</v>
      </c>
      <c r="FN7">
        <v>1</v>
      </c>
      <c r="FO7">
        <v>1</v>
      </c>
      <c r="FP7">
        <v>1</v>
      </c>
      <c r="FQ7">
        <v>4</v>
      </c>
      <c r="FR7">
        <v>1</v>
      </c>
      <c r="FS7">
        <v>0</v>
      </c>
      <c r="FT7">
        <v>3</v>
      </c>
      <c r="FU7">
        <v>1</v>
      </c>
      <c r="FV7">
        <v>1</v>
      </c>
      <c r="FW7">
        <v>3</v>
      </c>
      <c r="FX7">
        <v>7</v>
      </c>
      <c r="FY7">
        <v>0</v>
      </c>
      <c r="FZ7">
        <v>1</v>
      </c>
      <c r="GA7">
        <v>3</v>
      </c>
      <c r="GB7">
        <v>5</v>
      </c>
      <c r="GC7">
        <v>19</v>
      </c>
      <c r="GD7">
        <v>36</v>
      </c>
      <c r="GE7">
        <v>44</v>
      </c>
      <c r="GF7">
        <v>38</v>
      </c>
      <c r="GG7">
        <v>39</v>
      </c>
      <c r="GH7">
        <v>41</v>
      </c>
      <c r="GI7">
        <v>48</v>
      </c>
      <c r="GJ7">
        <v>39</v>
      </c>
      <c r="GK7">
        <v>35</v>
      </c>
      <c r="GL7">
        <v>19</v>
      </c>
      <c r="GM7">
        <v>9</v>
      </c>
      <c r="GN7">
        <v>3</v>
      </c>
      <c r="GO7">
        <v>2</v>
      </c>
      <c r="GP7">
        <v>4</v>
      </c>
      <c r="GQ7">
        <v>3</v>
      </c>
      <c r="GR7">
        <v>4</v>
      </c>
      <c r="GS7">
        <v>6</v>
      </c>
      <c r="GT7">
        <v>9</v>
      </c>
      <c r="GU7">
        <v>3</v>
      </c>
      <c r="GV7">
        <v>5</v>
      </c>
      <c r="GW7">
        <v>0</v>
      </c>
      <c r="GX7">
        <v>2</v>
      </c>
      <c r="GY7">
        <v>1</v>
      </c>
      <c r="GZ7">
        <v>4</v>
      </c>
      <c r="HA7">
        <v>6</v>
      </c>
      <c r="HB7">
        <v>11</v>
      </c>
      <c r="HC7">
        <v>6</v>
      </c>
      <c r="HD7">
        <v>4</v>
      </c>
      <c r="HE7">
        <v>4</v>
      </c>
      <c r="HF7">
        <v>2</v>
      </c>
      <c r="HG7">
        <v>2</v>
      </c>
      <c r="HH7">
        <v>2</v>
      </c>
      <c r="HI7">
        <v>4</v>
      </c>
      <c r="HJ7">
        <v>0</v>
      </c>
      <c r="HK7">
        <v>26</v>
      </c>
      <c r="HL7">
        <v>44</v>
      </c>
      <c r="HM7">
        <v>9</v>
      </c>
      <c r="HN7">
        <v>2</v>
      </c>
      <c r="HO7">
        <v>5</v>
      </c>
      <c r="HP7">
        <v>0</v>
      </c>
      <c r="HQ7">
        <v>0</v>
      </c>
      <c r="HR7">
        <v>0</v>
      </c>
      <c r="HS7">
        <v>0</v>
      </c>
      <c r="HT7">
        <v>0</v>
      </c>
      <c r="HU7">
        <v>0</v>
      </c>
      <c r="HV7">
        <v>0</v>
      </c>
      <c r="HW7">
        <v>0</v>
      </c>
      <c r="HX7">
        <v>0</v>
      </c>
      <c r="HY7">
        <v>0</v>
      </c>
      <c r="HZ7">
        <v>0</v>
      </c>
      <c r="IA7">
        <v>0</v>
      </c>
      <c r="IB7">
        <v>0</v>
      </c>
      <c r="IC7">
        <v>0</v>
      </c>
      <c r="ID7">
        <v>0</v>
      </c>
      <c r="IE7">
        <v>0</v>
      </c>
      <c r="IF7">
        <v>0</v>
      </c>
      <c r="IG7">
        <v>1</v>
      </c>
      <c r="IH7">
        <v>0</v>
      </c>
      <c r="II7">
        <v>0</v>
      </c>
      <c r="IJ7">
        <v>0</v>
      </c>
      <c r="IK7">
        <v>0</v>
      </c>
      <c r="IL7">
        <v>0</v>
      </c>
      <c r="IM7">
        <v>0</v>
      </c>
      <c r="IN7">
        <v>0</v>
      </c>
      <c r="IO7">
        <v>0</v>
      </c>
      <c r="IP7">
        <v>0</v>
      </c>
      <c r="IQ7">
        <v>0</v>
      </c>
      <c r="IR7">
        <v>0</v>
      </c>
      <c r="IS7">
        <v>0</v>
      </c>
      <c r="IT7">
        <v>0</v>
      </c>
      <c r="IU7">
        <v>0</v>
      </c>
      <c r="IV7">
        <v>0</v>
      </c>
      <c r="IW7">
        <v>1</v>
      </c>
    </row>
    <row r="8" spans="1:292" x14ac:dyDescent="0.3">
      <c r="A8" s="2">
        <v>4</v>
      </c>
      <c r="B8" s="4" t="str">
        <f>INDEX('Trip Gen Metadata'!B:B,MATCH('Trip Gen Counts'!A8,'Trip Gen Metadata'!A:A,0))</f>
        <v>Forsyth Academy</v>
      </c>
      <c r="C8" s="24">
        <f>INDEX('Trip Gen Metadata'!D:D,MATCH('Trip Gen Counts'!A8,'Trip Gen Metadata'!A:A,0))</f>
        <v>44649</v>
      </c>
      <c r="D8" s="2" t="s">
        <v>205</v>
      </c>
      <c r="CG8">
        <v>1</v>
      </c>
      <c r="CH8">
        <v>0</v>
      </c>
      <c r="CI8">
        <v>1</v>
      </c>
      <c r="CJ8">
        <v>1</v>
      </c>
      <c r="CK8">
        <v>1</v>
      </c>
      <c r="CL8">
        <v>2</v>
      </c>
      <c r="CM8">
        <v>2</v>
      </c>
      <c r="CN8">
        <v>8</v>
      </c>
      <c r="CO8">
        <v>10</v>
      </c>
      <c r="CP8">
        <v>11</v>
      </c>
      <c r="CQ8">
        <v>21</v>
      </c>
      <c r="CR8">
        <v>22</v>
      </c>
      <c r="CS8">
        <v>31</v>
      </c>
      <c r="CT8">
        <v>32</v>
      </c>
      <c r="CU8">
        <v>40</v>
      </c>
      <c r="CV8">
        <v>40</v>
      </c>
      <c r="CW8">
        <v>59</v>
      </c>
      <c r="CX8">
        <v>61</v>
      </c>
      <c r="CY8">
        <v>51</v>
      </c>
      <c r="CZ8">
        <v>22</v>
      </c>
      <c r="DA8">
        <v>12</v>
      </c>
      <c r="DB8">
        <v>10</v>
      </c>
      <c r="DC8">
        <v>3</v>
      </c>
      <c r="DD8">
        <v>3</v>
      </c>
      <c r="DE8">
        <v>2</v>
      </c>
      <c r="DF8">
        <v>1</v>
      </c>
      <c r="DG8">
        <v>0</v>
      </c>
      <c r="DH8">
        <v>1</v>
      </c>
      <c r="DI8">
        <v>1</v>
      </c>
      <c r="DJ8">
        <v>0</v>
      </c>
      <c r="DK8">
        <v>3</v>
      </c>
      <c r="DL8">
        <v>2</v>
      </c>
      <c r="DM8">
        <v>2</v>
      </c>
      <c r="DN8">
        <v>0</v>
      </c>
      <c r="DO8">
        <v>1</v>
      </c>
      <c r="DP8">
        <v>0</v>
      </c>
      <c r="DQ8">
        <v>2</v>
      </c>
      <c r="DR8">
        <v>0</v>
      </c>
      <c r="DS8">
        <v>0</v>
      </c>
      <c r="DT8">
        <v>1</v>
      </c>
      <c r="DU8">
        <v>4</v>
      </c>
      <c r="DV8">
        <v>1</v>
      </c>
      <c r="DW8">
        <v>2</v>
      </c>
      <c r="DX8">
        <v>0</v>
      </c>
      <c r="DY8">
        <v>1</v>
      </c>
      <c r="DZ8">
        <v>1</v>
      </c>
      <c r="EA8">
        <v>1</v>
      </c>
      <c r="EB8">
        <v>1</v>
      </c>
      <c r="EC8">
        <v>0</v>
      </c>
      <c r="ED8">
        <v>1</v>
      </c>
      <c r="EE8">
        <v>0</v>
      </c>
      <c r="EF8">
        <v>1</v>
      </c>
      <c r="EG8">
        <v>0</v>
      </c>
      <c r="EH8">
        <v>0</v>
      </c>
      <c r="EI8">
        <v>3</v>
      </c>
      <c r="EJ8">
        <v>2</v>
      </c>
      <c r="EK8">
        <v>0</v>
      </c>
      <c r="EL8">
        <v>1</v>
      </c>
      <c r="EM8">
        <v>2</v>
      </c>
      <c r="EN8">
        <v>2</v>
      </c>
      <c r="EO8">
        <v>1</v>
      </c>
      <c r="EP8">
        <v>2</v>
      </c>
      <c r="EQ8">
        <v>1</v>
      </c>
      <c r="ER8">
        <v>2</v>
      </c>
      <c r="ES8">
        <v>0</v>
      </c>
      <c r="ET8">
        <v>1</v>
      </c>
      <c r="EU8">
        <v>0</v>
      </c>
      <c r="EV8">
        <v>0</v>
      </c>
      <c r="EW8">
        <v>2</v>
      </c>
      <c r="EX8">
        <v>2</v>
      </c>
      <c r="EY8">
        <v>1</v>
      </c>
      <c r="EZ8">
        <v>1</v>
      </c>
      <c r="FA8">
        <v>3</v>
      </c>
      <c r="FB8">
        <v>1</v>
      </c>
      <c r="FC8">
        <v>1</v>
      </c>
      <c r="FD8">
        <v>3</v>
      </c>
      <c r="FE8">
        <v>1</v>
      </c>
      <c r="FF8">
        <v>2</v>
      </c>
      <c r="FG8">
        <v>4</v>
      </c>
      <c r="FH8">
        <v>3</v>
      </c>
      <c r="FI8">
        <v>2</v>
      </c>
      <c r="FJ8">
        <v>3</v>
      </c>
      <c r="FK8">
        <v>3</v>
      </c>
      <c r="FL8">
        <v>5</v>
      </c>
      <c r="FM8">
        <v>0</v>
      </c>
      <c r="FN8">
        <v>4</v>
      </c>
      <c r="FO8">
        <v>4</v>
      </c>
      <c r="FP8">
        <v>3</v>
      </c>
      <c r="FQ8">
        <v>3</v>
      </c>
      <c r="FR8">
        <v>3</v>
      </c>
      <c r="FS8">
        <v>3</v>
      </c>
      <c r="FT8">
        <v>10</v>
      </c>
      <c r="FU8">
        <v>9</v>
      </c>
      <c r="FV8">
        <v>6</v>
      </c>
      <c r="FW8">
        <v>13</v>
      </c>
      <c r="FX8">
        <v>14</v>
      </c>
      <c r="FY8">
        <v>11</v>
      </c>
      <c r="FZ8">
        <v>8</v>
      </c>
      <c r="GA8">
        <v>7</v>
      </c>
      <c r="GB8">
        <v>9</v>
      </c>
      <c r="GC8">
        <v>8</v>
      </c>
      <c r="GD8">
        <v>0</v>
      </c>
      <c r="GE8">
        <v>0</v>
      </c>
      <c r="GF8">
        <v>18</v>
      </c>
      <c r="GG8">
        <v>40</v>
      </c>
      <c r="GH8">
        <v>23</v>
      </c>
      <c r="GI8">
        <v>29</v>
      </c>
      <c r="GJ8">
        <v>26</v>
      </c>
      <c r="GK8">
        <v>22</v>
      </c>
      <c r="GL8">
        <v>17</v>
      </c>
      <c r="GM8">
        <v>9</v>
      </c>
      <c r="GN8">
        <v>4</v>
      </c>
      <c r="GO8">
        <v>4</v>
      </c>
      <c r="GP8">
        <v>3</v>
      </c>
      <c r="GQ8">
        <v>6</v>
      </c>
      <c r="GR8">
        <v>4</v>
      </c>
      <c r="GS8">
        <v>3</v>
      </c>
      <c r="GT8">
        <v>2</v>
      </c>
      <c r="GU8">
        <v>3</v>
      </c>
      <c r="GV8">
        <v>2</v>
      </c>
      <c r="GW8">
        <v>1</v>
      </c>
      <c r="GX8">
        <v>4</v>
      </c>
      <c r="GY8">
        <v>2</v>
      </c>
      <c r="GZ8">
        <v>1</v>
      </c>
      <c r="HA8">
        <v>0</v>
      </c>
      <c r="HB8">
        <v>0</v>
      </c>
      <c r="HC8">
        <v>0</v>
      </c>
      <c r="HD8">
        <v>0</v>
      </c>
      <c r="HE8">
        <v>0</v>
      </c>
      <c r="HF8">
        <v>0</v>
      </c>
      <c r="HG8">
        <v>0</v>
      </c>
      <c r="HH8">
        <v>0</v>
      </c>
      <c r="HI8">
        <v>0</v>
      </c>
      <c r="HJ8">
        <v>0</v>
      </c>
      <c r="HK8">
        <v>0</v>
      </c>
      <c r="HL8">
        <v>0</v>
      </c>
      <c r="HM8">
        <v>0</v>
      </c>
      <c r="HN8">
        <v>0</v>
      </c>
      <c r="HO8">
        <v>0</v>
      </c>
      <c r="HP8">
        <v>0</v>
      </c>
      <c r="HQ8">
        <v>0</v>
      </c>
      <c r="HR8">
        <v>0</v>
      </c>
      <c r="HS8">
        <v>0</v>
      </c>
      <c r="HT8">
        <v>0</v>
      </c>
      <c r="HU8">
        <v>0</v>
      </c>
      <c r="HV8">
        <v>1</v>
      </c>
      <c r="HW8">
        <v>0</v>
      </c>
      <c r="HX8">
        <v>0</v>
      </c>
      <c r="HY8">
        <v>0</v>
      </c>
      <c r="HZ8">
        <v>0</v>
      </c>
      <c r="IA8">
        <v>0</v>
      </c>
      <c r="IB8">
        <v>0</v>
      </c>
      <c r="IC8">
        <v>0</v>
      </c>
      <c r="ID8">
        <v>0</v>
      </c>
      <c r="IE8">
        <v>0</v>
      </c>
      <c r="IF8">
        <v>1</v>
      </c>
      <c r="IG8">
        <v>0</v>
      </c>
      <c r="IH8">
        <v>0</v>
      </c>
      <c r="II8">
        <v>0</v>
      </c>
      <c r="IJ8">
        <v>0</v>
      </c>
      <c r="IK8">
        <v>0</v>
      </c>
      <c r="IL8">
        <v>0</v>
      </c>
      <c r="IM8">
        <v>0</v>
      </c>
      <c r="IN8">
        <v>0</v>
      </c>
      <c r="IO8">
        <v>0</v>
      </c>
      <c r="IP8">
        <v>0</v>
      </c>
      <c r="IQ8">
        <v>0</v>
      </c>
      <c r="IR8">
        <v>0</v>
      </c>
      <c r="IS8">
        <v>0</v>
      </c>
      <c r="IT8">
        <v>0</v>
      </c>
      <c r="IU8">
        <v>0</v>
      </c>
      <c r="IV8">
        <v>0</v>
      </c>
      <c r="IW8">
        <v>0</v>
      </c>
      <c r="IX8">
        <v>0</v>
      </c>
      <c r="IY8">
        <v>1</v>
      </c>
    </row>
    <row r="9" spans="1:292" x14ac:dyDescent="0.3">
      <c r="A9" s="2">
        <v>4</v>
      </c>
      <c r="B9" s="4" t="str">
        <f>INDEX('Trip Gen Metadata'!B:B,MATCH('Trip Gen Counts'!A9,'Trip Gen Metadata'!A:A,0))</f>
        <v>Forsyth Academy</v>
      </c>
      <c r="C9" s="24">
        <f>INDEX('Trip Gen Metadata'!D:D,MATCH('Trip Gen Counts'!A9,'Trip Gen Metadata'!A:A,0))</f>
        <v>44649</v>
      </c>
      <c r="D9" s="2" t="s">
        <v>204</v>
      </c>
      <c r="CG9">
        <v>0</v>
      </c>
      <c r="CH9">
        <v>0</v>
      </c>
      <c r="CI9">
        <v>0</v>
      </c>
      <c r="CJ9">
        <v>0</v>
      </c>
      <c r="CK9">
        <v>1</v>
      </c>
      <c r="CL9">
        <v>0</v>
      </c>
      <c r="CM9">
        <v>0</v>
      </c>
      <c r="CN9">
        <v>1</v>
      </c>
      <c r="CO9">
        <v>0</v>
      </c>
      <c r="CP9">
        <v>0</v>
      </c>
      <c r="CQ9">
        <v>2</v>
      </c>
      <c r="CR9">
        <v>5</v>
      </c>
      <c r="CS9">
        <v>11</v>
      </c>
      <c r="CT9">
        <v>33</v>
      </c>
      <c r="CU9">
        <v>60</v>
      </c>
      <c r="CV9">
        <v>28</v>
      </c>
      <c r="CW9">
        <v>48</v>
      </c>
      <c r="CX9">
        <v>44</v>
      </c>
      <c r="CY9">
        <v>54</v>
      </c>
      <c r="CZ9">
        <v>62</v>
      </c>
      <c r="DA9">
        <v>12</v>
      </c>
      <c r="DB9">
        <v>14</v>
      </c>
      <c r="DC9">
        <v>7</v>
      </c>
      <c r="DD9">
        <v>3</v>
      </c>
      <c r="DE9">
        <v>2</v>
      </c>
      <c r="DF9">
        <v>2</v>
      </c>
      <c r="DG9">
        <v>0</v>
      </c>
      <c r="DH9">
        <v>1</v>
      </c>
      <c r="DI9">
        <v>1</v>
      </c>
      <c r="DJ9">
        <v>0</v>
      </c>
      <c r="DK9">
        <v>2</v>
      </c>
      <c r="DL9">
        <v>1</v>
      </c>
      <c r="DM9">
        <v>1</v>
      </c>
      <c r="DN9">
        <v>0</v>
      </c>
      <c r="DO9">
        <v>0</v>
      </c>
      <c r="DP9">
        <v>2</v>
      </c>
      <c r="DQ9">
        <v>0</v>
      </c>
      <c r="DR9">
        <v>1</v>
      </c>
      <c r="DS9">
        <v>0</v>
      </c>
      <c r="DT9">
        <v>0</v>
      </c>
      <c r="DU9">
        <v>1</v>
      </c>
      <c r="DV9">
        <v>4</v>
      </c>
      <c r="DW9">
        <v>0</v>
      </c>
      <c r="DX9">
        <v>1</v>
      </c>
      <c r="DY9">
        <v>1</v>
      </c>
      <c r="DZ9">
        <v>1</v>
      </c>
      <c r="EA9">
        <v>1</v>
      </c>
      <c r="EB9">
        <v>2</v>
      </c>
      <c r="EC9">
        <v>0</v>
      </c>
      <c r="ED9">
        <v>1</v>
      </c>
      <c r="EE9">
        <v>0</v>
      </c>
      <c r="EF9">
        <v>1</v>
      </c>
      <c r="EG9">
        <v>1</v>
      </c>
      <c r="EH9">
        <v>0</v>
      </c>
      <c r="EI9">
        <v>1</v>
      </c>
      <c r="EJ9">
        <v>1</v>
      </c>
      <c r="EK9">
        <v>2</v>
      </c>
      <c r="EL9">
        <v>4</v>
      </c>
      <c r="EM9">
        <v>1</v>
      </c>
      <c r="EN9">
        <v>3</v>
      </c>
      <c r="EO9">
        <v>1</v>
      </c>
      <c r="EP9">
        <v>1</v>
      </c>
      <c r="EQ9">
        <v>2</v>
      </c>
      <c r="ER9">
        <v>1</v>
      </c>
      <c r="ES9">
        <v>0</v>
      </c>
      <c r="ET9">
        <v>1</v>
      </c>
      <c r="EU9">
        <v>1</v>
      </c>
      <c r="EV9">
        <v>1</v>
      </c>
      <c r="EW9">
        <v>3</v>
      </c>
      <c r="EX9">
        <v>0</v>
      </c>
      <c r="EY9">
        <v>2</v>
      </c>
      <c r="EZ9">
        <v>0</v>
      </c>
      <c r="FA9">
        <v>0</v>
      </c>
      <c r="FB9">
        <v>1</v>
      </c>
      <c r="FC9">
        <v>0</v>
      </c>
      <c r="FD9">
        <v>1</v>
      </c>
      <c r="FE9">
        <v>1</v>
      </c>
      <c r="FF9">
        <v>2</v>
      </c>
      <c r="FG9">
        <v>0</v>
      </c>
      <c r="FH9">
        <v>3</v>
      </c>
      <c r="FI9">
        <v>2</v>
      </c>
      <c r="FJ9">
        <v>0</v>
      </c>
      <c r="FK9">
        <v>0</v>
      </c>
      <c r="FL9">
        <v>2</v>
      </c>
      <c r="FM9">
        <v>2</v>
      </c>
      <c r="FN9">
        <v>1</v>
      </c>
      <c r="FO9">
        <v>2</v>
      </c>
      <c r="FP9">
        <v>1</v>
      </c>
      <c r="FQ9">
        <v>0</v>
      </c>
      <c r="FR9">
        <v>0</v>
      </c>
      <c r="FS9">
        <v>0</v>
      </c>
      <c r="FT9">
        <v>0</v>
      </c>
      <c r="FU9">
        <v>0</v>
      </c>
      <c r="FV9">
        <v>1</v>
      </c>
      <c r="FW9">
        <v>0</v>
      </c>
      <c r="FX9">
        <v>2</v>
      </c>
      <c r="FY9">
        <v>2</v>
      </c>
      <c r="FZ9">
        <v>0</v>
      </c>
      <c r="GA9">
        <v>0</v>
      </c>
      <c r="GB9">
        <v>1</v>
      </c>
      <c r="GC9">
        <v>0</v>
      </c>
      <c r="GD9">
        <v>0</v>
      </c>
      <c r="GE9">
        <v>4</v>
      </c>
      <c r="GF9">
        <v>40</v>
      </c>
      <c r="GG9">
        <v>44</v>
      </c>
      <c r="GH9">
        <v>34</v>
      </c>
      <c r="GI9">
        <v>47</v>
      </c>
      <c r="GJ9">
        <v>43</v>
      </c>
      <c r="GK9">
        <v>44</v>
      </c>
      <c r="GL9">
        <v>34</v>
      </c>
      <c r="GM9">
        <v>23</v>
      </c>
      <c r="GN9">
        <v>14</v>
      </c>
      <c r="GO9">
        <v>7</v>
      </c>
      <c r="GP9">
        <v>4</v>
      </c>
      <c r="GQ9">
        <v>1</v>
      </c>
      <c r="GR9">
        <v>23</v>
      </c>
      <c r="GS9">
        <v>5</v>
      </c>
      <c r="GT9">
        <v>4</v>
      </c>
      <c r="GU9">
        <v>4</v>
      </c>
      <c r="GV9">
        <v>2</v>
      </c>
      <c r="GW9">
        <v>2</v>
      </c>
      <c r="GX9">
        <v>4</v>
      </c>
      <c r="GY9">
        <v>8</v>
      </c>
      <c r="GZ9">
        <v>4</v>
      </c>
      <c r="HA9">
        <v>0</v>
      </c>
      <c r="HB9">
        <v>0</v>
      </c>
      <c r="HC9">
        <v>1</v>
      </c>
      <c r="HD9">
        <v>0</v>
      </c>
      <c r="HE9">
        <v>1</v>
      </c>
      <c r="HF9">
        <v>2</v>
      </c>
      <c r="HG9">
        <v>0</v>
      </c>
      <c r="HH9">
        <v>0</v>
      </c>
      <c r="HI9">
        <v>1</v>
      </c>
      <c r="HJ9">
        <v>0</v>
      </c>
      <c r="HK9">
        <v>0</v>
      </c>
      <c r="HL9">
        <v>0</v>
      </c>
      <c r="HM9">
        <v>0</v>
      </c>
      <c r="HN9">
        <v>0</v>
      </c>
      <c r="HO9">
        <v>0</v>
      </c>
      <c r="HP9">
        <v>0</v>
      </c>
      <c r="HQ9">
        <v>0</v>
      </c>
      <c r="HR9">
        <v>0</v>
      </c>
      <c r="HS9">
        <v>0</v>
      </c>
      <c r="HT9">
        <v>1</v>
      </c>
      <c r="HU9">
        <v>0</v>
      </c>
      <c r="HV9">
        <v>0</v>
      </c>
      <c r="HW9">
        <v>1</v>
      </c>
      <c r="HX9">
        <v>1</v>
      </c>
      <c r="HY9">
        <v>1</v>
      </c>
      <c r="HZ9">
        <v>0</v>
      </c>
      <c r="IA9">
        <v>0</v>
      </c>
      <c r="IB9">
        <v>0</v>
      </c>
      <c r="IC9">
        <v>0</v>
      </c>
      <c r="ID9">
        <v>0</v>
      </c>
      <c r="IE9">
        <v>0</v>
      </c>
      <c r="IF9">
        <v>0</v>
      </c>
      <c r="IG9">
        <v>0</v>
      </c>
      <c r="IH9">
        <v>0</v>
      </c>
      <c r="II9">
        <v>1</v>
      </c>
      <c r="IJ9">
        <v>0</v>
      </c>
      <c r="IK9">
        <v>0</v>
      </c>
      <c r="IL9">
        <v>0</v>
      </c>
      <c r="IM9">
        <v>0</v>
      </c>
      <c r="IN9">
        <v>0</v>
      </c>
      <c r="IO9">
        <v>0</v>
      </c>
      <c r="IP9">
        <v>0</v>
      </c>
      <c r="IQ9">
        <v>0</v>
      </c>
      <c r="IR9">
        <v>0</v>
      </c>
      <c r="IS9">
        <v>1</v>
      </c>
      <c r="IT9">
        <v>0</v>
      </c>
      <c r="IU9">
        <v>0</v>
      </c>
      <c r="IV9">
        <v>0</v>
      </c>
      <c r="IW9">
        <v>2</v>
      </c>
      <c r="IX9">
        <v>0</v>
      </c>
      <c r="IY9">
        <v>1</v>
      </c>
    </row>
    <row r="10" spans="1:292" x14ac:dyDescent="0.3">
      <c r="A10" s="2">
        <v>5</v>
      </c>
      <c r="B10" s="4" t="str">
        <f>INDEX('Trip Gen Metadata'!B:B,MATCH('Trip Gen Counts'!A10,'Trip Gen Metadata'!A:A,0))</f>
        <v>PreEminent Charter School</v>
      </c>
      <c r="C10" s="24">
        <f>INDEX('Trip Gen Metadata'!D:D,MATCH('Trip Gen Counts'!A10,'Trip Gen Metadata'!A:A,0))</f>
        <v>44657</v>
      </c>
      <c r="D10" s="2" t="s">
        <v>205</v>
      </c>
      <c r="CE10">
        <v>1</v>
      </c>
      <c r="CF10">
        <v>0</v>
      </c>
      <c r="CG10">
        <v>0</v>
      </c>
      <c r="CH10">
        <v>1</v>
      </c>
      <c r="CI10">
        <v>3</v>
      </c>
      <c r="CJ10">
        <v>7</v>
      </c>
      <c r="CK10">
        <v>6</v>
      </c>
      <c r="CL10">
        <v>4</v>
      </c>
      <c r="CM10">
        <v>8</v>
      </c>
      <c r="CN10">
        <v>8</v>
      </c>
      <c r="CO10">
        <v>11</v>
      </c>
      <c r="CP10">
        <v>16</v>
      </c>
      <c r="CQ10">
        <v>28</v>
      </c>
      <c r="CR10">
        <v>23</v>
      </c>
      <c r="CS10">
        <v>41</v>
      </c>
      <c r="CT10">
        <v>39</v>
      </c>
      <c r="CU10">
        <v>46</v>
      </c>
      <c r="CV10">
        <v>45</v>
      </c>
      <c r="CW10">
        <v>44</v>
      </c>
      <c r="CX10">
        <v>36</v>
      </c>
      <c r="CY10">
        <v>33</v>
      </c>
      <c r="CZ10">
        <v>21</v>
      </c>
      <c r="DA10">
        <v>10</v>
      </c>
      <c r="DB10">
        <v>6</v>
      </c>
      <c r="DC10">
        <v>7</v>
      </c>
      <c r="DD10">
        <v>1</v>
      </c>
      <c r="DE10">
        <v>1</v>
      </c>
      <c r="DF10">
        <v>1</v>
      </c>
      <c r="DG10">
        <v>3</v>
      </c>
      <c r="DH10">
        <v>3</v>
      </c>
      <c r="DI10">
        <v>4</v>
      </c>
      <c r="DJ10">
        <v>1</v>
      </c>
      <c r="DK10">
        <v>1</v>
      </c>
      <c r="DL10">
        <v>1</v>
      </c>
      <c r="DM10">
        <v>1</v>
      </c>
      <c r="DN10">
        <v>0</v>
      </c>
      <c r="DO10">
        <v>0</v>
      </c>
      <c r="DP10">
        <v>1</v>
      </c>
      <c r="DQ10">
        <v>2</v>
      </c>
      <c r="DR10">
        <v>0</v>
      </c>
      <c r="DS10">
        <v>3</v>
      </c>
      <c r="DT10">
        <v>1</v>
      </c>
      <c r="DU10">
        <v>1</v>
      </c>
      <c r="DV10">
        <v>1</v>
      </c>
      <c r="DW10">
        <v>0</v>
      </c>
      <c r="DX10">
        <v>1</v>
      </c>
      <c r="DY10">
        <v>1</v>
      </c>
      <c r="DZ10">
        <v>0</v>
      </c>
      <c r="EA10">
        <v>1</v>
      </c>
      <c r="EB10">
        <v>1</v>
      </c>
      <c r="EC10">
        <v>1</v>
      </c>
      <c r="ED10">
        <v>1</v>
      </c>
      <c r="EE10">
        <v>2</v>
      </c>
      <c r="EF10">
        <v>0</v>
      </c>
      <c r="EG10">
        <v>0</v>
      </c>
      <c r="EH10">
        <v>1</v>
      </c>
      <c r="EI10">
        <v>1</v>
      </c>
      <c r="EJ10">
        <v>0</v>
      </c>
      <c r="EK10">
        <v>0</v>
      </c>
      <c r="EL10">
        <v>0</v>
      </c>
      <c r="EM10">
        <v>1</v>
      </c>
      <c r="EN10">
        <v>0</v>
      </c>
      <c r="EO10">
        <v>0</v>
      </c>
      <c r="EP10">
        <v>0</v>
      </c>
      <c r="EQ10">
        <v>0</v>
      </c>
      <c r="ER10">
        <v>2</v>
      </c>
      <c r="ES10">
        <v>0</v>
      </c>
      <c r="ET10">
        <v>1</v>
      </c>
      <c r="EU10">
        <v>1</v>
      </c>
      <c r="EV10">
        <v>1</v>
      </c>
      <c r="EW10">
        <v>0</v>
      </c>
      <c r="EX10">
        <v>2</v>
      </c>
      <c r="EY10">
        <v>1</v>
      </c>
      <c r="EZ10">
        <v>5</v>
      </c>
      <c r="FA10">
        <v>1</v>
      </c>
      <c r="FB10">
        <v>0</v>
      </c>
      <c r="FC10">
        <v>0</v>
      </c>
      <c r="FD10">
        <v>0</v>
      </c>
      <c r="FE10">
        <v>1</v>
      </c>
      <c r="FF10">
        <v>0</v>
      </c>
      <c r="FG10">
        <v>0</v>
      </c>
      <c r="FH10">
        <v>0</v>
      </c>
      <c r="FI10">
        <v>2</v>
      </c>
      <c r="FJ10">
        <v>0</v>
      </c>
      <c r="FK10">
        <v>1</v>
      </c>
      <c r="FL10">
        <v>5</v>
      </c>
      <c r="FM10">
        <v>6</v>
      </c>
      <c r="FN10">
        <v>2</v>
      </c>
      <c r="FO10">
        <v>6</v>
      </c>
      <c r="FP10">
        <v>7</v>
      </c>
      <c r="FQ10">
        <v>6</v>
      </c>
      <c r="FR10">
        <v>6</v>
      </c>
      <c r="FS10">
        <v>4</v>
      </c>
      <c r="FT10">
        <v>5</v>
      </c>
      <c r="FU10">
        <v>6</v>
      </c>
      <c r="FV10">
        <v>9</v>
      </c>
      <c r="FW10">
        <v>8</v>
      </c>
      <c r="FX10">
        <v>7</v>
      </c>
      <c r="FY10">
        <v>12</v>
      </c>
      <c r="FZ10">
        <v>9</v>
      </c>
      <c r="GA10">
        <v>8</v>
      </c>
      <c r="GB10">
        <v>7</v>
      </c>
      <c r="GC10">
        <v>1</v>
      </c>
      <c r="GD10">
        <v>3</v>
      </c>
      <c r="GE10">
        <v>1</v>
      </c>
      <c r="GF10">
        <v>6</v>
      </c>
      <c r="GG10">
        <v>27</v>
      </c>
      <c r="GH10">
        <v>37</v>
      </c>
      <c r="GI10">
        <v>33</v>
      </c>
      <c r="GJ10">
        <v>40</v>
      </c>
      <c r="GK10">
        <v>16</v>
      </c>
      <c r="GL10">
        <v>12</v>
      </c>
      <c r="GM10">
        <v>8</v>
      </c>
      <c r="GN10">
        <v>6</v>
      </c>
      <c r="GO10">
        <v>7</v>
      </c>
      <c r="GP10">
        <v>2</v>
      </c>
      <c r="GQ10">
        <v>1</v>
      </c>
      <c r="GR10">
        <v>1</v>
      </c>
      <c r="GS10">
        <v>5</v>
      </c>
      <c r="GT10">
        <v>3</v>
      </c>
      <c r="GU10">
        <v>4</v>
      </c>
      <c r="GV10">
        <v>7</v>
      </c>
      <c r="GW10">
        <v>2</v>
      </c>
      <c r="GX10">
        <v>5</v>
      </c>
      <c r="GY10">
        <v>4</v>
      </c>
      <c r="GZ10">
        <v>3</v>
      </c>
      <c r="HA10">
        <v>6</v>
      </c>
      <c r="HB10">
        <v>5</v>
      </c>
      <c r="HC10">
        <v>7</v>
      </c>
      <c r="HD10">
        <v>1</v>
      </c>
      <c r="HE10">
        <v>2</v>
      </c>
      <c r="HF10">
        <v>2</v>
      </c>
      <c r="HG10">
        <v>2</v>
      </c>
      <c r="HH10">
        <v>3</v>
      </c>
      <c r="HI10">
        <v>2</v>
      </c>
      <c r="HJ10">
        <v>1</v>
      </c>
      <c r="HK10">
        <v>5</v>
      </c>
      <c r="HL10">
        <v>3</v>
      </c>
      <c r="HM10">
        <v>0</v>
      </c>
      <c r="HN10">
        <v>1</v>
      </c>
      <c r="HO10">
        <v>0</v>
      </c>
      <c r="HP10">
        <v>0</v>
      </c>
      <c r="HQ10">
        <v>1</v>
      </c>
      <c r="HR10">
        <v>0</v>
      </c>
      <c r="HS10">
        <v>0</v>
      </c>
      <c r="HT10">
        <v>0</v>
      </c>
      <c r="HU10">
        <v>0</v>
      </c>
      <c r="HV10">
        <v>0</v>
      </c>
      <c r="HW10">
        <v>0</v>
      </c>
      <c r="HX10">
        <v>0</v>
      </c>
      <c r="HY10">
        <v>0</v>
      </c>
      <c r="HZ10">
        <v>0</v>
      </c>
      <c r="IA10">
        <v>0</v>
      </c>
      <c r="IB10">
        <v>0</v>
      </c>
      <c r="IC10">
        <v>0</v>
      </c>
      <c r="ID10">
        <v>0</v>
      </c>
      <c r="IE10">
        <v>0</v>
      </c>
      <c r="IF10">
        <v>0</v>
      </c>
      <c r="IG10">
        <v>0</v>
      </c>
      <c r="IH10">
        <v>0</v>
      </c>
      <c r="II10">
        <v>0</v>
      </c>
      <c r="IJ10">
        <v>0</v>
      </c>
      <c r="IK10">
        <v>0</v>
      </c>
      <c r="IL10">
        <v>0</v>
      </c>
      <c r="IM10">
        <v>0</v>
      </c>
      <c r="IN10">
        <v>1</v>
      </c>
      <c r="IO10">
        <v>0</v>
      </c>
      <c r="IP10">
        <v>0</v>
      </c>
      <c r="IQ10">
        <v>0</v>
      </c>
      <c r="IR10">
        <v>0</v>
      </c>
      <c r="IS10">
        <v>0</v>
      </c>
      <c r="IT10">
        <v>0</v>
      </c>
      <c r="IU10">
        <v>0</v>
      </c>
      <c r="IV10">
        <v>0</v>
      </c>
      <c r="IW10">
        <v>0</v>
      </c>
      <c r="IX10">
        <v>0</v>
      </c>
      <c r="IY10">
        <v>1</v>
      </c>
      <c r="IZ10">
        <v>0</v>
      </c>
      <c r="JA10">
        <v>0</v>
      </c>
    </row>
    <row r="11" spans="1:292" x14ac:dyDescent="0.3">
      <c r="A11" s="2">
        <v>5</v>
      </c>
      <c r="B11" s="4" t="str">
        <f>INDEX('Trip Gen Metadata'!B:B,MATCH('Trip Gen Counts'!A11,'Trip Gen Metadata'!A:A,0))</f>
        <v>PreEminent Charter School</v>
      </c>
      <c r="C11" s="24">
        <f>INDEX('Trip Gen Metadata'!D:D,MATCH('Trip Gen Counts'!A11,'Trip Gen Metadata'!A:A,0))</f>
        <v>44657</v>
      </c>
      <c r="D11" s="2" t="s">
        <v>204</v>
      </c>
      <c r="CE11">
        <v>0</v>
      </c>
      <c r="CF11">
        <v>0</v>
      </c>
      <c r="CG11">
        <v>0</v>
      </c>
      <c r="CH11">
        <v>0</v>
      </c>
      <c r="CI11">
        <v>4</v>
      </c>
      <c r="CJ11">
        <v>4</v>
      </c>
      <c r="CK11">
        <v>4</v>
      </c>
      <c r="CL11">
        <v>1</v>
      </c>
      <c r="CM11">
        <v>4</v>
      </c>
      <c r="CN11">
        <v>2</v>
      </c>
      <c r="CO11">
        <v>3</v>
      </c>
      <c r="CP11">
        <v>4</v>
      </c>
      <c r="CQ11">
        <v>3</v>
      </c>
      <c r="CR11">
        <v>8</v>
      </c>
      <c r="CS11">
        <v>17</v>
      </c>
      <c r="CT11">
        <v>39</v>
      </c>
      <c r="CU11">
        <v>46</v>
      </c>
      <c r="CV11">
        <v>61</v>
      </c>
      <c r="CW11">
        <v>46</v>
      </c>
      <c r="CX11">
        <v>45</v>
      </c>
      <c r="CY11">
        <v>35</v>
      </c>
      <c r="CZ11">
        <v>29</v>
      </c>
      <c r="DA11">
        <v>16</v>
      </c>
      <c r="DB11">
        <v>10</v>
      </c>
      <c r="DC11">
        <v>4</v>
      </c>
      <c r="DD11">
        <v>4</v>
      </c>
      <c r="DE11">
        <v>1</v>
      </c>
      <c r="DF11">
        <v>1</v>
      </c>
      <c r="DG11">
        <v>1</v>
      </c>
      <c r="DH11">
        <v>3</v>
      </c>
      <c r="DI11">
        <v>3</v>
      </c>
      <c r="DJ11">
        <v>2</v>
      </c>
      <c r="DK11">
        <v>1</v>
      </c>
      <c r="DL11">
        <v>3</v>
      </c>
      <c r="DM11">
        <v>0</v>
      </c>
      <c r="DN11">
        <v>0</v>
      </c>
      <c r="DO11">
        <v>0</v>
      </c>
      <c r="DP11">
        <v>1</v>
      </c>
      <c r="DQ11">
        <v>0</v>
      </c>
      <c r="DR11">
        <v>2</v>
      </c>
      <c r="DS11">
        <v>0</v>
      </c>
      <c r="DT11">
        <v>1</v>
      </c>
      <c r="DU11">
        <v>1</v>
      </c>
      <c r="DV11">
        <v>0</v>
      </c>
      <c r="DW11">
        <v>0</v>
      </c>
      <c r="DX11">
        <v>0</v>
      </c>
      <c r="DY11">
        <v>0</v>
      </c>
      <c r="DZ11">
        <v>2</v>
      </c>
      <c r="EA11">
        <v>0</v>
      </c>
      <c r="EB11">
        <v>1</v>
      </c>
      <c r="EC11">
        <v>4</v>
      </c>
      <c r="ED11">
        <v>0</v>
      </c>
      <c r="EE11">
        <v>1</v>
      </c>
      <c r="EF11">
        <v>1</v>
      </c>
      <c r="EG11">
        <v>1</v>
      </c>
      <c r="EH11">
        <v>1</v>
      </c>
      <c r="EI11">
        <v>2</v>
      </c>
      <c r="EJ11">
        <v>1</v>
      </c>
      <c r="EK11">
        <v>0</v>
      </c>
      <c r="EL11">
        <v>0</v>
      </c>
      <c r="EM11">
        <v>0</v>
      </c>
      <c r="EN11">
        <v>0</v>
      </c>
      <c r="EO11">
        <v>1</v>
      </c>
      <c r="EP11">
        <v>0</v>
      </c>
      <c r="EQ11">
        <v>0</v>
      </c>
      <c r="ER11">
        <v>0</v>
      </c>
      <c r="ES11">
        <v>1</v>
      </c>
      <c r="ET11">
        <v>0</v>
      </c>
      <c r="EU11">
        <v>1</v>
      </c>
      <c r="EV11">
        <v>2</v>
      </c>
      <c r="EW11">
        <v>1</v>
      </c>
      <c r="EX11">
        <v>1</v>
      </c>
      <c r="EY11">
        <v>0</v>
      </c>
      <c r="EZ11">
        <v>2</v>
      </c>
      <c r="FA11">
        <v>3</v>
      </c>
      <c r="FB11">
        <v>0</v>
      </c>
      <c r="FC11">
        <v>1</v>
      </c>
      <c r="FD11">
        <v>0</v>
      </c>
      <c r="FE11">
        <v>0</v>
      </c>
      <c r="FF11">
        <v>0</v>
      </c>
      <c r="FG11">
        <v>1</v>
      </c>
      <c r="FH11">
        <v>0</v>
      </c>
      <c r="FI11">
        <v>0</v>
      </c>
      <c r="FJ11">
        <v>0</v>
      </c>
      <c r="FK11">
        <v>2</v>
      </c>
      <c r="FL11">
        <v>3</v>
      </c>
      <c r="FM11">
        <v>2</v>
      </c>
      <c r="FN11">
        <v>1</v>
      </c>
      <c r="FO11">
        <v>1</v>
      </c>
      <c r="FP11">
        <v>1</v>
      </c>
      <c r="FQ11">
        <v>0</v>
      </c>
      <c r="FR11">
        <v>1</v>
      </c>
      <c r="FS11">
        <v>1</v>
      </c>
      <c r="FT11">
        <v>1</v>
      </c>
      <c r="FU11">
        <v>2</v>
      </c>
      <c r="FV11">
        <v>1</v>
      </c>
      <c r="FW11">
        <v>2</v>
      </c>
      <c r="FX11">
        <v>1</v>
      </c>
      <c r="FY11">
        <v>1</v>
      </c>
      <c r="FZ11">
        <v>0</v>
      </c>
      <c r="GA11">
        <v>1</v>
      </c>
      <c r="GB11">
        <v>0</v>
      </c>
      <c r="GC11">
        <v>2</v>
      </c>
      <c r="GD11">
        <v>2</v>
      </c>
      <c r="GE11">
        <v>6</v>
      </c>
      <c r="GF11">
        <v>24</v>
      </c>
      <c r="GG11">
        <v>34</v>
      </c>
      <c r="GH11">
        <v>40</v>
      </c>
      <c r="GI11">
        <v>29</v>
      </c>
      <c r="GJ11">
        <v>45</v>
      </c>
      <c r="GK11">
        <v>40</v>
      </c>
      <c r="GL11">
        <v>45</v>
      </c>
      <c r="GM11">
        <v>17</v>
      </c>
      <c r="GN11">
        <v>7</v>
      </c>
      <c r="GO11">
        <v>18</v>
      </c>
      <c r="GP11">
        <v>16</v>
      </c>
      <c r="GQ11">
        <v>12</v>
      </c>
      <c r="GR11">
        <v>5</v>
      </c>
      <c r="GS11">
        <v>4</v>
      </c>
      <c r="GT11">
        <v>5</v>
      </c>
      <c r="GU11">
        <v>3</v>
      </c>
      <c r="GV11">
        <v>5</v>
      </c>
      <c r="GW11">
        <v>4</v>
      </c>
      <c r="GX11">
        <v>0</v>
      </c>
      <c r="GY11">
        <v>4</v>
      </c>
      <c r="GZ11">
        <v>2</v>
      </c>
      <c r="HA11">
        <v>5</v>
      </c>
      <c r="HB11">
        <v>3</v>
      </c>
      <c r="HC11">
        <v>22</v>
      </c>
      <c r="HD11">
        <v>9</v>
      </c>
      <c r="HE11">
        <v>3</v>
      </c>
      <c r="HF11">
        <v>2</v>
      </c>
      <c r="HG11">
        <v>2</v>
      </c>
      <c r="HH11">
        <v>1</v>
      </c>
      <c r="HI11">
        <v>4</v>
      </c>
      <c r="HJ11">
        <v>2</v>
      </c>
      <c r="HK11">
        <v>1</v>
      </c>
      <c r="HL11">
        <v>6</v>
      </c>
      <c r="HM11">
        <v>4</v>
      </c>
      <c r="HN11">
        <v>2</v>
      </c>
      <c r="HO11">
        <v>1</v>
      </c>
      <c r="HP11">
        <v>0</v>
      </c>
      <c r="HQ11">
        <v>0</v>
      </c>
      <c r="HR11">
        <v>1</v>
      </c>
      <c r="HS11">
        <v>0</v>
      </c>
      <c r="HT11">
        <v>1</v>
      </c>
      <c r="HU11">
        <v>0</v>
      </c>
      <c r="HV11">
        <v>0</v>
      </c>
      <c r="HW11">
        <v>0</v>
      </c>
      <c r="HX11">
        <v>0</v>
      </c>
      <c r="HY11">
        <v>0</v>
      </c>
      <c r="HZ11">
        <v>0</v>
      </c>
      <c r="IA11">
        <v>0</v>
      </c>
      <c r="IB11">
        <v>1</v>
      </c>
      <c r="IC11">
        <v>0</v>
      </c>
      <c r="ID11">
        <v>0</v>
      </c>
      <c r="IE11">
        <v>0</v>
      </c>
      <c r="IF11">
        <v>0</v>
      </c>
      <c r="IG11">
        <v>0</v>
      </c>
      <c r="IH11">
        <v>0</v>
      </c>
      <c r="II11">
        <v>0</v>
      </c>
      <c r="IJ11">
        <v>0</v>
      </c>
      <c r="IK11">
        <v>0</v>
      </c>
      <c r="IL11">
        <v>0</v>
      </c>
      <c r="IM11">
        <v>0</v>
      </c>
      <c r="IN11">
        <v>0</v>
      </c>
      <c r="IO11">
        <v>0</v>
      </c>
      <c r="IP11">
        <v>0</v>
      </c>
      <c r="IQ11">
        <v>0</v>
      </c>
      <c r="IR11">
        <v>0</v>
      </c>
      <c r="IS11">
        <v>0</v>
      </c>
      <c r="IT11">
        <v>0</v>
      </c>
      <c r="IU11">
        <v>0</v>
      </c>
      <c r="IV11">
        <v>0</v>
      </c>
      <c r="IW11">
        <v>0</v>
      </c>
      <c r="IX11">
        <v>0</v>
      </c>
      <c r="IY11">
        <v>1</v>
      </c>
      <c r="IZ11">
        <v>0</v>
      </c>
      <c r="JA11">
        <v>1</v>
      </c>
    </row>
    <row r="12" spans="1:292" x14ac:dyDescent="0.3">
      <c r="A12" s="2">
        <v>6</v>
      </c>
      <c r="B12" s="4" t="str">
        <f>INDEX('Trip Gen Metadata'!B:B,MATCH('Trip Gen Counts'!A12,'Trip Gen Metadata'!A:A,0))</f>
        <v>Northeast Academy for Aerospace &amp; Advanced Technologies</v>
      </c>
      <c r="C12" s="24">
        <f>INDEX('Trip Gen Metadata'!D:D,MATCH('Trip Gen Counts'!A12,'Trip Gen Metadata'!A:A,0))</f>
        <v>44663</v>
      </c>
      <c r="D12" s="2" t="s">
        <v>205</v>
      </c>
      <c r="BV12">
        <v>1</v>
      </c>
      <c r="BW12">
        <v>0</v>
      </c>
      <c r="BX12">
        <v>0</v>
      </c>
      <c r="BY12">
        <v>0</v>
      </c>
      <c r="BZ12">
        <v>2</v>
      </c>
      <c r="CA12">
        <v>0</v>
      </c>
      <c r="CB12">
        <v>1</v>
      </c>
      <c r="CC12">
        <v>1</v>
      </c>
      <c r="CD12">
        <v>2</v>
      </c>
      <c r="CE12">
        <v>4</v>
      </c>
      <c r="CF12">
        <v>1</v>
      </c>
      <c r="CG12">
        <v>1</v>
      </c>
      <c r="CH12">
        <v>1</v>
      </c>
      <c r="CI12">
        <v>2</v>
      </c>
      <c r="CJ12">
        <v>2</v>
      </c>
      <c r="CK12">
        <v>1</v>
      </c>
      <c r="CL12">
        <v>4</v>
      </c>
      <c r="CM12">
        <v>10</v>
      </c>
      <c r="CN12">
        <v>7</v>
      </c>
      <c r="CO12">
        <v>9</v>
      </c>
      <c r="CP12">
        <v>13</v>
      </c>
      <c r="CQ12">
        <v>25</v>
      </c>
      <c r="CR12">
        <v>34</v>
      </c>
      <c r="CS12">
        <v>32</v>
      </c>
      <c r="CT12">
        <v>25</v>
      </c>
      <c r="CU12">
        <v>41</v>
      </c>
      <c r="CV12">
        <v>46</v>
      </c>
      <c r="CW12">
        <v>38</v>
      </c>
      <c r="CX12">
        <v>40</v>
      </c>
      <c r="CY12">
        <v>24</v>
      </c>
      <c r="CZ12">
        <v>22</v>
      </c>
      <c r="DA12">
        <v>11</v>
      </c>
      <c r="DB12">
        <v>4</v>
      </c>
      <c r="DC12">
        <v>3</v>
      </c>
      <c r="DD12">
        <v>2</v>
      </c>
      <c r="DE12">
        <v>1</v>
      </c>
      <c r="DF12">
        <v>3</v>
      </c>
      <c r="DG12">
        <v>3</v>
      </c>
      <c r="DH12">
        <v>5</v>
      </c>
      <c r="DI12">
        <v>1</v>
      </c>
      <c r="DJ12">
        <v>10</v>
      </c>
      <c r="DK12">
        <v>5</v>
      </c>
      <c r="DL12">
        <v>2</v>
      </c>
      <c r="DM12">
        <v>2</v>
      </c>
      <c r="DN12">
        <v>2</v>
      </c>
      <c r="DO12">
        <v>2</v>
      </c>
      <c r="DP12">
        <v>5</v>
      </c>
      <c r="DQ12">
        <v>1</v>
      </c>
      <c r="DR12">
        <v>2</v>
      </c>
      <c r="DS12">
        <v>2</v>
      </c>
      <c r="DT12">
        <v>1</v>
      </c>
      <c r="DU12">
        <v>2</v>
      </c>
      <c r="DV12">
        <v>4</v>
      </c>
      <c r="DW12">
        <v>0</v>
      </c>
      <c r="DX12">
        <v>1</v>
      </c>
      <c r="DY12">
        <v>3</v>
      </c>
      <c r="DZ12">
        <v>6</v>
      </c>
      <c r="EA12">
        <v>6</v>
      </c>
      <c r="EB12">
        <v>3</v>
      </c>
      <c r="EC12">
        <v>1</v>
      </c>
      <c r="ED12">
        <v>8</v>
      </c>
      <c r="EE12">
        <v>8</v>
      </c>
      <c r="EF12">
        <v>6</v>
      </c>
      <c r="EG12">
        <v>2</v>
      </c>
      <c r="EH12">
        <v>3</v>
      </c>
      <c r="EI12">
        <v>2</v>
      </c>
      <c r="EJ12">
        <v>3</v>
      </c>
      <c r="EK12">
        <v>5</v>
      </c>
      <c r="EL12">
        <v>4</v>
      </c>
      <c r="EM12">
        <v>5</v>
      </c>
      <c r="EN12">
        <v>3</v>
      </c>
      <c r="EO12">
        <v>5</v>
      </c>
      <c r="EP12">
        <v>4</v>
      </c>
      <c r="EQ12">
        <v>3</v>
      </c>
      <c r="ER12">
        <v>9</v>
      </c>
      <c r="ES12">
        <v>5</v>
      </c>
      <c r="ET12">
        <v>6</v>
      </c>
      <c r="EU12">
        <v>3</v>
      </c>
      <c r="EV12">
        <v>8</v>
      </c>
      <c r="EW12">
        <v>2</v>
      </c>
      <c r="EX12">
        <v>1</v>
      </c>
      <c r="EY12">
        <v>5</v>
      </c>
      <c r="EZ12">
        <v>5</v>
      </c>
      <c r="FA12">
        <v>3</v>
      </c>
      <c r="FB12">
        <v>12</v>
      </c>
      <c r="FC12">
        <v>9</v>
      </c>
      <c r="FD12">
        <v>2</v>
      </c>
      <c r="FE12">
        <v>8</v>
      </c>
      <c r="FF12">
        <v>4</v>
      </c>
      <c r="FG12">
        <v>1</v>
      </c>
      <c r="FH12">
        <v>3</v>
      </c>
      <c r="FI12">
        <v>4</v>
      </c>
      <c r="FJ12">
        <v>9</v>
      </c>
      <c r="FK12">
        <v>7</v>
      </c>
      <c r="FL12">
        <v>2</v>
      </c>
      <c r="FM12">
        <v>2</v>
      </c>
      <c r="FN12">
        <v>4</v>
      </c>
      <c r="FO12">
        <v>3</v>
      </c>
      <c r="FP12">
        <v>5</v>
      </c>
      <c r="FQ12">
        <v>5</v>
      </c>
      <c r="FR12">
        <v>8</v>
      </c>
      <c r="FS12">
        <v>4</v>
      </c>
      <c r="FT12">
        <v>5</v>
      </c>
      <c r="FU12">
        <v>8</v>
      </c>
      <c r="FV12">
        <v>7</v>
      </c>
      <c r="FW12">
        <v>5</v>
      </c>
      <c r="FX12">
        <v>8</v>
      </c>
      <c r="FY12">
        <v>4</v>
      </c>
      <c r="FZ12">
        <v>11</v>
      </c>
      <c r="GA12">
        <v>6</v>
      </c>
      <c r="GB12">
        <v>7</v>
      </c>
      <c r="GC12">
        <v>16</v>
      </c>
      <c r="GD12">
        <v>8</v>
      </c>
      <c r="GE12">
        <v>7</v>
      </c>
      <c r="GF12">
        <v>9</v>
      </c>
      <c r="GG12">
        <v>12</v>
      </c>
      <c r="GH12">
        <v>17</v>
      </c>
      <c r="GI12">
        <v>15</v>
      </c>
      <c r="GJ12">
        <v>12</v>
      </c>
      <c r="GK12">
        <v>10</v>
      </c>
      <c r="GL12">
        <v>13</v>
      </c>
      <c r="GM12">
        <v>6</v>
      </c>
      <c r="GN12">
        <v>8</v>
      </c>
      <c r="GO12">
        <v>9</v>
      </c>
      <c r="GP12">
        <v>6</v>
      </c>
      <c r="GQ12">
        <v>7</v>
      </c>
      <c r="GR12">
        <v>7</v>
      </c>
      <c r="GS12">
        <v>10</v>
      </c>
      <c r="GT12">
        <v>9</v>
      </c>
      <c r="GU12">
        <v>8</v>
      </c>
      <c r="GV12">
        <v>1</v>
      </c>
      <c r="GW12">
        <v>6</v>
      </c>
      <c r="GX12">
        <v>2</v>
      </c>
      <c r="GY12">
        <v>5</v>
      </c>
      <c r="GZ12">
        <v>4</v>
      </c>
      <c r="HA12">
        <v>1</v>
      </c>
      <c r="HB12">
        <v>3</v>
      </c>
      <c r="HC12">
        <v>2</v>
      </c>
      <c r="HD12">
        <v>3</v>
      </c>
      <c r="HE12">
        <v>5</v>
      </c>
      <c r="HF12">
        <v>1</v>
      </c>
      <c r="HG12">
        <v>2</v>
      </c>
      <c r="HH12">
        <v>3</v>
      </c>
      <c r="HI12">
        <v>3</v>
      </c>
      <c r="HJ12">
        <v>1</v>
      </c>
      <c r="HK12">
        <v>3</v>
      </c>
      <c r="HL12">
        <v>0</v>
      </c>
      <c r="HM12">
        <v>0</v>
      </c>
      <c r="HN12">
        <v>2</v>
      </c>
      <c r="HO12">
        <v>4</v>
      </c>
      <c r="HP12">
        <v>2</v>
      </c>
      <c r="HQ12">
        <v>0</v>
      </c>
      <c r="HR12">
        <v>1</v>
      </c>
      <c r="HS12">
        <v>1</v>
      </c>
      <c r="HT12">
        <v>1</v>
      </c>
      <c r="HU12">
        <v>2</v>
      </c>
      <c r="HV12">
        <v>0</v>
      </c>
      <c r="HW12">
        <v>0</v>
      </c>
      <c r="HX12">
        <v>1</v>
      </c>
      <c r="HY12">
        <v>3</v>
      </c>
      <c r="HZ12">
        <v>1</v>
      </c>
      <c r="IA12">
        <v>2</v>
      </c>
      <c r="IB12">
        <v>0</v>
      </c>
      <c r="IC12">
        <v>0</v>
      </c>
      <c r="ID12">
        <v>2</v>
      </c>
      <c r="IE12">
        <v>0</v>
      </c>
      <c r="IF12">
        <v>1</v>
      </c>
      <c r="IG12">
        <v>0</v>
      </c>
      <c r="IH12">
        <v>1</v>
      </c>
      <c r="II12">
        <v>2</v>
      </c>
      <c r="IJ12">
        <v>0</v>
      </c>
      <c r="IK12">
        <v>0</v>
      </c>
      <c r="IL12">
        <v>0</v>
      </c>
      <c r="IM12">
        <v>3</v>
      </c>
      <c r="IN12">
        <v>2</v>
      </c>
      <c r="IO12">
        <v>2</v>
      </c>
      <c r="IP12">
        <v>1</v>
      </c>
      <c r="IQ12">
        <v>2</v>
      </c>
      <c r="IR12">
        <v>0</v>
      </c>
      <c r="IS12">
        <v>0</v>
      </c>
      <c r="IT12">
        <v>2</v>
      </c>
      <c r="IU12">
        <v>2</v>
      </c>
      <c r="IV12">
        <v>0</v>
      </c>
      <c r="IW12">
        <v>1</v>
      </c>
      <c r="IX12">
        <v>1</v>
      </c>
      <c r="IY12">
        <v>0</v>
      </c>
      <c r="IZ12">
        <v>1</v>
      </c>
      <c r="JA12">
        <v>0</v>
      </c>
      <c r="JB12">
        <v>0</v>
      </c>
      <c r="JC12">
        <v>0</v>
      </c>
      <c r="JD12">
        <v>0</v>
      </c>
      <c r="JE12">
        <v>2</v>
      </c>
    </row>
    <row r="13" spans="1:292" x14ac:dyDescent="0.3">
      <c r="A13" s="2">
        <v>6</v>
      </c>
      <c r="B13" s="4" t="str">
        <f>INDEX('Trip Gen Metadata'!B:B,MATCH('Trip Gen Counts'!A13,'Trip Gen Metadata'!A:A,0))</f>
        <v>Northeast Academy for Aerospace &amp; Advanced Technologies</v>
      </c>
      <c r="C13" s="24">
        <f>INDEX('Trip Gen Metadata'!D:D,MATCH('Trip Gen Counts'!A13,'Trip Gen Metadata'!A:A,0))</f>
        <v>44663</v>
      </c>
      <c r="D13" s="2" t="s">
        <v>204</v>
      </c>
      <c r="BV13">
        <v>0</v>
      </c>
      <c r="BW13">
        <v>0</v>
      </c>
      <c r="BX13">
        <v>0</v>
      </c>
      <c r="BY13">
        <v>0</v>
      </c>
      <c r="BZ13">
        <v>3</v>
      </c>
      <c r="CA13">
        <v>0</v>
      </c>
      <c r="CB13">
        <v>0</v>
      </c>
      <c r="CC13">
        <v>0</v>
      </c>
      <c r="CD13">
        <v>0</v>
      </c>
      <c r="CE13">
        <v>2</v>
      </c>
      <c r="CF13">
        <v>0</v>
      </c>
      <c r="CG13">
        <v>1</v>
      </c>
      <c r="CH13">
        <v>1</v>
      </c>
      <c r="CI13">
        <v>0</v>
      </c>
      <c r="CJ13">
        <v>1</v>
      </c>
      <c r="CK13">
        <v>0</v>
      </c>
      <c r="CL13">
        <v>0</v>
      </c>
      <c r="CM13">
        <v>0</v>
      </c>
      <c r="CN13">
        <v>1</v>
      </c>
      <c r="CO13">
        <v>1</v>
      </c>
      <c r="CP13">
        <v>2</v>
      </c>
      <c r="CQ13">
        <v>22</v>
      </c>
      <c r="CR13">
        <v>23</v>
      </c>
      <c r="CS13">
        <v>34</v>
      </c>
      <c r="CT13">
        <v>24</v>
      </c>
      <c r="CU13">
        <v>25</v>
      </c>
      <c r="CV13">
        <v>37</v>
      </c>
      <c r="CW13">
        <v>34</v>
      </c>
      <c r="CX13">
        <v>35</v>
      </c>
      <c r="CY13">
        <v>32</v>
      </c>
      <c r="CZ13">
        <v>22</v>
      </c>
      <c r="DA13">
        <v>14</v>
      </c>
      <c r="DB13">
        <v>9</v>
      </c>
      <c r="DC13">
        <v>4</v>
      </c>
      <c r="DD13">
        <v>3</v>
      </c>
      <c r="DE13">
        <v>4</v>
      </c>
      <c r="DF13">
        <v>3</v>
      </c>
      <c r="DG13">
        <v>4</v>
      </c>
      <c r="DH13">
        <v>6</v>
      </c>
      <c r="DI13">
        <v>4</v>
      </c>
      <c r="DJ13">
        <v>11</v>
      </c>
      <c r="DK13">
        <v>5</v>
      </c>
      <c r="DL13">
        <v>0</v>
      </c>
      <c r="DM13">
        <v>2</v>
      </c>
      <c r="DN13">
        <v>1</v>
      </c>
      <c r="DO13">
        <v>3</v>
      </c>
      <c r="DP13">
        <v>3</v>
      </c>
      <c r="DQ13">
        <v>1</v>
      </c>
      <c r="DR13">
        <v>3</v>
      </c>
      <c r="DS13">
        <v>2</v>
      </c>
      <c r="DT13">
        <v>1</v>
      </c>
      <c r="DU13">
        <v>2</v>
      </c>
      <c r="DV13">
        <v>2</v>
      </c>
      <c r="DW13">
        <v>1</v>
      </c>
      <c r="DX13">
        <v>2</v>
      </c>
      <c r="DY13">
        <v>2</v>
      </c>
      <c r="DZ13">
        <v>2</v>
      </c>
      <c r="EA13">
        <v>5</v>
      </c>
      <c r="EB13">
        <v>1</v>
      </c>
      <c r="EC13">
        <v>5</v>
      </c>
      <c r="ED13">
        <v>7</v>
      </c>
      <c r="EE13">
        <v>3</v>
      </c>
      <c r="EF13">
        <v>5</v>
      </c>
      <c r="EG13">
        <v>4</v>
      </c>
      <c r="EH13">
        <v>2</v>
      </c>
      <c r="EI13">
        <v>3</v>
      </c>
      <c r="EJ13">
        <v>4</v>
      </c>
      <c r="EK13">
        <v>11</v>
      </c>
      <c r="EL13">
        <v>2</v>
      </c>
      <c r="EM13">
        <v>6</v>
      </c>
      <c r="EN13">
        <v>3</v>
      </c>
      <c r="EO13">
        <v>3</v>
      </c>
      <c r="EP13">
        <v>3</v>
      </c>
      <c r="EQ13">
        <v>0</v>
      </c>
      <c r="ER13">
        <v>8</v>
      </c>
      <c r="ES13">
        <v>7</v>
      </c>
      <c r="ET13">
        <v>5</v>
      </c>
      <c r="EU13">
        <v>1</v>
      </c>
      <c r="EV13">
        <v>6</v>
      </c>
      <c r="EW13">
        <v>4</v>
      </c>
      <c r="EX13">
        <v>3</v>
      </c>
      <c r="EY13">
        <v>8</v>
      </c>
      <c r="EZ13">
        <v>9</v>
      </c>
      <c r="FA13">
        <v>3</v>
      </c>
      <c r="FB13">
        <v>5</v>
      </c>
      <c r="FC13">
        <v>10</v>
      </c>
      <c r="FD13">
        <v>1</v>
      </c>
      <c r="FE13">
        <v>2</v>
      </c>
      <c r="FF13">
        <v>3</v>
      </c>
      <c r="FG13">
        <v>5</v>
      </c>
      <c r="FH13">
        <v>3</v>
      </c>
      <c r="FI13">
        <v>4</v>
      </c>
      <c r="FJ13">
        <v>3</v>
      </c>
      <c r="FK13">
        <v>7</v>
      </c>
      <c r="FL13">
        <v>1</v>
      </c>
      <c r="FM13">
        <v>2</v>
      </c>
      <c r="FN13">
        <v>6</v>
      </c>
      <c r="FO13">
        <v>1</v>
      </c>
      <c r="FP13">
        <v>2</v>
      </c>
      <c r="FQ13">
        <v>1</v>
      </c>
      <c r="FR13">
        <v>3</v>
      </c>
      <c r="FS13">
        <v>5</v>
      </c>
      <c r="FT13">
        <v>3</v>
      </c>
      <c r="FU13">
        <v>5</v>
      </c>
      <c r="FV13">
        <v>4</v>
      </c>
      <c r="FW13">
        <v>3</v>
      </c>
      <c r="FX13">
        <v>4</v>
      </c>
      <c r="FY13">
        <v>2</v>
      </c>
      <c r="FZ13">
        <v>3</v>
      </c>
      <c r="GA13">
        <v>4</v>
      </c>
      <c r="GB13">
        <v>5</v>
      </c>
      <c r="GC13">
        <v>1</v>
      </c>
      <c r="GD13">
        <v>2</v>
      </c>
      <c r="GE13">
        <v>5</v>
      </c>
      <c r="GF13">
        <v>29</v>
      </c>
      <c r="GG13">
        <v>52</v>
      </c>
      <c r="GH13">
        <v>36</v>
      </c>
      <c r="GI13">
        <v>29</v>
      </c>
      <c r="GJ13">
        <v>11</v>
      </c>
      <c r="GK13">
        <v>16</v>
      </c>
      <c r="GL13">
        <v>9</v>
      </c>
      <c r="GM13">
        <v>13</v>
      </c>
      <c r="GN13">
        <v>9</v>
      </c>
      <c r="GO13">
        <v>11</v>
      </c>
      <c r="GP13">
        <v>11</v>
      </c>
      <c r="GQ13">
        <v>3</v>
      </c>
      <c r="GR13">
        <v>10</v>
      </c>
      <c r="GS13">
        <v>8</v>
      </c>
      <c r="GT13">
        <v>4</v>
      </c>
      <c r="GU13">
        <v>17</v>
      </c>
      <c r="GV13">
        <v>1</v>
      </c>
      <c r="GW13">
        <v>5</v>
      </c>
      <c r="GX13">
        <v>2</v>
      </c>
      <c r="GY13">
        <v>7</v>
      </c>
      <c r="GZ13">
        <v>3</v>
      </c>
      <c r="HA13">
        <v>0</v>
      </c>
      <c r="HB13">
        <v>3</v>
      </c>
      <c r="HC13">
        <v>2</v>
      </c>
      <c r="HD13">
        <v>3</v>
      </c>
      <c r="HE13">
        <v>1</v>
      </c>
      <c r="HF13">
        <v>2</v>
      </c>
      <c r="HG13">
        <v>2</v>
      </c>
      <c r="HH13">
        <v>4</v>
      </c>
      <c r="HI13">
        <v>3</v>
      </c>
      <c r="HJ13">
        <v>3</v>
      </c>
      <c r="HK13">
        <v>2</v>
      </c>
      <c r="HL13">
        <v>0</v>
      </c>
      <c r="HM13">
        <v>1</v>
      </c>
      <c r="HN13">
        <v>4</v>
      </c>
      <c r="HO13">
        <v>1</v>
      </c>
      <c r="HP13">
        <v>1</v>
      </c>
      <c r="HQ13">
        <v>1</v>
      </c>
      <c r="HR13">
        <v>2</v>
      </c>
      <c r="HS13">
        <v>0</v>
      </c>
      <c r="HT13">
        <v>1</v>
      </c>
      <c r="HU13">
        <v>3</v>
      </c>
      <c r="HV13">
        <v>0</v>
      </c>
      <c r="HW13">
        <v>0</v>
      </c>
      <c r="HX13">
        <v>1</v>
      </c>
      <c r="HY13">
        <v>3</v>
      </c>
      <c r="HZ13">
        <v>1</v>
      </c>
      <c r="IA13">
        <v>2</v>
      </c>
      <c r="IB13">
        <v>0</v>
      </c>
      <c r="IC13">
        <v>0</v>
      </c>
      <c r="ID13">
        <v>2</v>
      </c>
      <c r="IE13">
        <v>0</v>
      </c>
      <c r="IF13">
        <v>1</v>
      </c>
      <c r="IG13">
        <v>4</v>
      </c>
      <c r="IH13">
        <v>3</v>
      </c>
      <c r="II13">
        <v>2</v>
      </c>
      <c r="IJ13">
        <v>0</v>
      </c>
      <c r="IK13">
        <v>0</v>
      </c>
      <c r="IL13">
        <v>1</v>
      </c>
      <c r="IM13">
        <v>2</v>
      </c>
      <c r="IN13">
        <v>0</v>
      </c>
      <c r="IO13">
        <v>3</v>
      </c>
      <c r="IP13">
        <v>0</v>
      </c>
      <c r="IQ13">
        <v>0</v>
      </c>
      <c r="IR13">
        <v>0</v>
      </c>
      <c r="IS13">
        <v>1</v>
      </c>
      <c r="IT13">
        <v>2</v>
      </c>
      <c r="IU13">
        <v>2</v>
      </c>
      <c r="IV13">
        <v>0</v>
      </c>
      <c r="IW13">
        <v>1</v>
      </c>
      <c r="IX13">
        <v>0</v>
      </c>
      <c r="IY13">
        <v>0</v>
      </c>
      <c r="IZ13">
        <v>4</v>
      </c>
      <c r="JA13">
        <v>0</v>
      </c>
      <c r="JB13">
        <v>0</v>
      </c>
      <c r="JC13">
        <v>0</v>
      </c>
      <c r="JD13">
        <v>0</v>
      </c>
      <c r="JE13">
        <v>2</v>
      </c>
    </row>
    <row r="14" spans="1:292" x14ac:dyDescent="0.3">
      <c r="A14" s="2">
        <v>7</v>
      </c>
      <c r="B14" s="4" t="str">
        <f>INDEX('Trip Gen Metadata'!B:B,MATCH('Trip Gen Counts'!A14,'Trip Gen Metadata'!A:A,0))</f>
        <v>The Academy of Moore County</v>
      </c>
      <c r="C14" s="24">
        <f>INDEX('Trip Gen Metadata'!D:D,MATCH('Trip Gen Counts'!A14,'Trip Gen Metadata'!A:A,0))</f>
        <v>44670</v>
      </c>
      <c r="D14" s="2" t="s">
        <v>205</v>
      </c>
      <c r="BU14">
        <v>1</v>
      </c>
      <c r="BV14">
        <v>0</v>
      </c>
      <c r="BW14">
        <v>0</v>
      </c>
      <c r="BX14">
        <v>0</v>
      </c>
      <c r="BY14">
        <v>0</v>
      </c>
      <c r="BZ14">
        <v>1</v>
      </c>
      <c r="CA14">
        <v>0</v>
      </c>
      <c r="CB14">
        <v>2</v>
      </c>
      <c r="CC14">
        <v>0</v>
      </c>
      <c r="CD14">
        <v>0</v>
      </c>
      <c r="CE14">
        <v>1</v>
      </c>
      <c r="CF14">
        <v>0</v>
      </c>
      <c r="CG14">
        <v>0</v>
      </c>
      <c r="CH14">
        <v>2</v>
      </c>
      <c r="CI14">
        <v>2</v>
      </c>
      <c r="CJ14">
        <v>4</v>
      </c>
      <c r="CK14">
        <v>7</v>
      </c>
      <c r="CL14">
        <v>10</v>
      </c>
      <c r="CM14">
        <v>10</v>
      </c>
      <c r="CN14">
        <v>15</v>
      </c>
      <c r="CO14">
        <v>21</v>
      </c>
      <c r="CP14">
        <v>25</v>
      </c>
      <c r="CQ14">
        <v>45</v>
      </c>
      <c r="CR14">
        <v>39</v>
      </c>
      <c r="CS14">
        <v>56</v>
      </c>
      <c r="CT14">
        <v>26</v>
      </c>
      <c r="CU14">
        <v>15</v>
      </c>
      <c r="CV14">
        <v>2</v>
      </c>
      <c r="CW14">
        <v>2</v>
      </c>
      <c r="CX14">
        <v>1</v>
      </c>
      <c r="CY14">
        <v>0</v>
      </c>
      <c r="CZ14">
        <v>3</v>
      </c>
      <c r="DA14">
        <v>0</v>
      </c>
      <c r="DB14">
        <v>0</v>
      </c>
      <c r="DC14">
        <v>1</v>
      </c>
      <c r="DD14">
        <v>1</v>
      </c>
      <c r="DE14">
        <v>2</v>
      </c>
      <c r="DF14">
        <v>2</v>
      </c>
      <c r="DG14">
        <v>2</v>
      </c>
      <c r="DH14">
        <v>0</v>
      </c>
      <c r="DI14">
        <v>0</v>
      </c>
      <c r="DJ14">
        <v>0</v>
      </c>
      <c r="DK14">
        <v>3</v>
      </c>
      <c r="DL14">
        <v>1</v>
      </c>
      <c r="DM14">
        <v>0</v>
      </c>
      <c r="DN14">
        <v>0</v>
      </c>
      <c r="DO14">
        <v>0</v>
      </c>
      <c r="DP14">
        <v>0</v>
      </c>
      <c r="DQ14">
        <v>1</v>
      </c>
      <c r="DR14">
        <v>0</v>
      </c>
      <c r="DS14">
        <v>1</v>
      </c>
      <c r="DT14">
        <v>0</v>
      </c>
      <c r="DU14">
        <v>0</v>
      </c>
      <c r="DV14">
        <v>2</v>
      </c>
      <c r="DW14">
        <v>0</v>
      </c>
      <c r="DX14">
        <v>0</v>
      </c>
      <c r="DY14">
        <v>1</v>
      </c>
      <c r="DZ14">
        <v>1</v>
      </c>
      <c r="EA14">
        <v>1</v>
      </c>
      <c r="EB14">
        <v>1</v>
      </c>
      <c r="EC14">
        <v>2</v>
      </c>
      <c r="ED14">
        <v>0</v>
      </c>
      <c r="EE14">
        <v>0</v>
      </c>
      <c r="EF14">
        <v>1</v>
      </c>
      <c r="EG14">
        <v>0</v>
      </c>
      <c r="EH14">
        <v>0</v>
      </c>
      <c r="EI14">
        <v>2</v>
      </c>
      <c r="EJ14">
        <v>2</v>
      </c>
      <c r="EK14">
        <v>0</v>
      </c>
      <c r="EL14">
        <v>1</v>
      </c>
      <c r="EM14">
        <v>1</v>
      </c>
      <c r="EN14">
        <v>0</v>
      </c>
      <c r="EO14">
        <v>0</v>
      </c>
      <c r="EP14">
        <v>1</v>
      </c>
      <c r="EQ14">
        <v>0</v>
      </c>
      <c r="ER14">
        <v>1</v>
      </c>
      <c r="ES14">
        <v>2</v>
      </c>
      <c r="ET14">
        <v>0</v>
      </c>
      <c r="EU14">
        <v>0</v>
      </c>
      <c r="EV14">
        <v>0</v>
      </c>
      <c r="EW14">
        <v>1</v>
      </c>
      <c r="EX14">
        <v>0</v>
      </c>
      <c r="EY14">
        <v>2</v>
      </c>
      <c r="EZ14">
        <v>1</v>
      </c>
      <c r="FA14">
        <v>2</v>
      </c>
      <c r="FB14">
        <v>1</v>
      </c>
      <c r="FC14">
        <v>1</v>
      </c>
      <c r="FD14">
        <v>0</v>
      </c>
      <c r="FE14">
        <v>0</v>
      </c>
      <c r="FF14">
        <v>1</v>
      </c>
      <c r="FG14">
        <v>0</v>
      </c>
      <c r="FH14">
        <v>0</v>
      </c>
      <c r="FI14">
        <v>0</v>
      </c>
      <c r="FJ14">
        <v>1</v>
      </c>
      <c r="FK14">
        <v>0</v>
      </c>
      <c r="FL14">
        <v>1</v>
      </c>
      <c r="FM14">
        <v>0</v>
      </c>
      <c r="FN14">
        <v>0</v>
      </c>
      <c r="FO14">
        <v>0</v>
      </c>
      <c r="FP14">
        <v>2</v>
      </c>
      <c r="FQ14">
        <v>0</v>
      </c>
      <c r="FR14">
        <v>0</v>
      </c>
      <c r="FS14">
        <v>4</v>
      </c>
      <c r="FT14">
        <v>6</v>
      </c>
      <c r="FU14">
        <v>6</v>
      </c>
      <c r="FV14">
        <v>2</v>
      </c>
      <c r="FW14">
        <v>6</v>
      </c>
      <c r="FX14">
        <v>9</v>
      </c>
      <c r="FY14">
        <v>16</v>
      </c>
      <c r="FZ14">
        <v>17</v>
      </c>
      <c r="GA14">
        <v>19</v>
      </c>
      <c r="GB14">
        <v>17</v>
      </c>
      <c r="GC14">
        <v>15</v>
      </c>
      <c r="GD14">
        <v>19</v>
      </c>
      <c r="GE14">
        <v>12</v>
      </c>
      <c r="GF14">
        <v>2</v>
      </c>
      <c r="GG14">
        <v>1</v>
      </c>
      <c r="GH14">
        <v>0</v>
      </c>
      <c r="GI14">
        <v>2</v>
      </c>
      <c r="GJ14">
        <v>2</v>
      </c>
      <c r="GK14">
        <v>0</v>
      </c>
      <c r="GL14">
        <v>1</v>
      </c>
      <c r="GM14">
        <v>2</v>
      </c>
      <c r="GN14">
        <v>4</v>
      </c>
      <c r="GO14">
        <v>7</v>
      </c>
      <c r="GP14">
        <v>6</v>
      </c>
      <c r="GQ14">
        <v>6</v>
      </c>
      <c r="GR14">
        <v>7</v>
      </c>
      <c r="GS14">
        <v>3</v>
      </c>
      <c r="GT14">
        <v>1</v>
      </c>
      <c r="GU14">
        <v>1</v>
      </c>
      <c r="GV14">
        <v>3</v>
      </c>
      <c r="GW14">
        <v>2</v>
      </c>
      <c r="GX14">
        <v>1</v>
      </c>
      <c r="GY14">
        <v>0</v>
      </c>
      <c r="GZ14">
        <v>4</v>
      </c>
      <c r="HA14">
        <v>3</v>
      </c>
      <c r="HB14">
        <v>2</v>
      </c>
      <c r="HC14">
        <v>3</v>
      </c>
      <c r="HD14">
        <v>3</v>
      </c>
      <c r="HE14">
        <v>2</v>
      </c>
      <c r="HF14">
        <v>1</v>
      </c>
      <c r="HG14">
        <v>1</v>
      </c>
      <c r="HH14">
        <v>4</v>
      </c>
      <c r="HI14">
        <v>1</v>
      </c>
      <c r="HJ14">
        <v>5</v>
      </c>
      <c r="HK14">
        <v>0</v>
      </c>
      <c r="HL14">
        <v>0</v>
      </c>
      <c r="HM14">
        <v>0</v>
      </c>
      <c r="HN14">
        <v>0</v>
      </c>
      <c r="HO14">
        <v>0</v>
      </c>
      <c r="HP14">
        <v>0</v>
      </c>
      <c r="HQ14">
        <v>0</v>
      </c>
      <c r="HR14">
        <v>0</v>
      </c>
      <c r="HS14">
        <v>0</v>
      </c>
      <c r="HT14">
        <v>0</v>
      </c>
      <c r="HU14">
        <v>0</v>
      </c>
      <c r="HV14">
        <v>0</v>
      </c>
      <c r="HW14">
        <v>0</v>
      </c>
      <c r="HX14">
        <v>0</v>
      </c>
      <c r="HY14">
        <v>0</v>
      </c>
      <c r="HZ14">
        <v>0</v>
      </c>
      <c r="IA14">
        <v>0</v>
      </c>
    </row>
    <row r="15" spans="1:292" x14ac:dyDescent="0.3">
      <c r="A15" s="2">
        <v>7</v>
      </c>
      <c r="B15" s="4" t="str">
        <f>INDEX('Trip Gen Metadata'!B:B,MATCH('Trip Gen Counts'!A15,'Trip Gen Metadata'!A:A,0))</f>
        <v>The Academy of Moore County</v>
      </c>
      <c r="C15" s="24">
        <f>INDEX('Trip Gen Metadata'!D:D,MATCH('Trip Gen Counts'!A15,'Trip Gen Metadata'!A:A,0))</f>
        <v>44670</v>
      </c>
      <c r="D15" s="2" t="s">
        <v>204</v>
      </c>
      <c r="BU15">
        <v>0</v>
      </c>
      <c r="BV15">
        <v>0</v>
      </c>
      <c r="BW15">
        <v>0</v>
      </c>
      <c r="BX15">
        <v>0</v>
      </c>
      <c r="BY15">
        <v>0</v>
      </c>
      <c r="BZ15">
        <v>0</v>
      </c>
      <c r="CA15">
        <v>0</v>
      </c>
      <c r="CB15">
        <v>0</v>
      </c>
      <c r="CC15">
        <v>2</v>
      </c>
      <c r="CD15">
        <v>1</v>
      </c>
      <c r="CE15">
        <v>0</v>
      </c>
      <c r="CF15">
        <v>0</v>
      </c>
      <c r="CG15">
        <v>0</v>
      </c>
      <c r="CH15">
        <v>0</v>
      </c>
      <c r="CI15">
        <v>0</v>
      </c>
      <c r="CJ15">
        <v>0</v>
      </c>
      <c r="CK15">
        <v>0</v>
      </c>
      <c r="CL15">
        <v>0</v>
      </c>
      <c r="CM15">
        <v>0</v>
      </c>
      <c r="CN15">
        <v>0</v>
      </c>
      <c r="CO15">
        <v>22</v>
      </c>
      <c r="CP15">
        <v>27</v>
      </c>
      <c r="CQ15">
        <v>25</v>
      </c>
      <c r="CR15">
        <v>36</v>
      </c>
      <c r="CS15">
        <v>39</v>
      </c>
      <c r="CT15">
        <v>38</v>
      </c>
      <c r="CU15">
        <v>35</v>
      </c>
      <c r="CV15">
        <v>12</v>
      </c>
      <c r="CW15">
        <v>4</v>
      </c>
      <c r="CX15">
        <v>3</v>
      </c>
      <c r="CY15">
        <v>1</v>
      </c>
      <c r="CZ15">
        <v>0</v>
      </c>
      <c r="DA15">
        <v>0</v>
      </c>
      <c r="DB15">
        <v>0</v>
      </c>
      <c r="DC15">
        <v>1</v>
      </c>
      <c r="DD15">
        <v>0</v>
      </c>
      <c r="DE15">
        <v>2</v>
      </c>
      <c r="DF15">
        <v>1</v>
      </c>
      <c r="DG15">
        <v>0</v>
      </c>
      <c r="DH15">
        <v>2</v>
      </c>
      <c r="DI15">
        <v>1</v>
      </c>
      <c r="DJ15">
        <v>0</v>
      </c>
      <c r="DK15">
        <v>3</v>
      </c>
      <c r="DL15">
        <v>0</v>
      </c>
      <c r="DM15">
        <v>3</v>
      </c>
      <c r="DN15">
        <v>0</v>
      </c>
      <c r="DO15">
        <v>0</v>
      </c>
      <c r="DP15">
        <v>1</v>
      </c>
      <c r="DQ15">
        <v>0</v>
      </c>
      <c r="DR15">
        <v>1</v>
      </c>
      <c r="DS15">
        <v>0</v>
      </c>
      <c r="DT15">
        <v>0</v>
      </c>
      <c r="DU15">
        <v>0</v>
      </c>
      <c r="DV15">
        <v>0</v>
      </c>
      <c r="DW15">
        <v>0</v>
      </c>
      <c r="DX15">
        <v>1</v>
      </c>
      <c r="DY15">
        <v>0</v>
      </c>
      <c r="DZ15">
        <v>1</v>
      </c>
      <c r="EA15">
        <v>0</v>
      </c>
      <c r="EB15">
        <v>1</v>
      </c>
      <c r="EC15">
        <v>0</v>
      </c>
      <c r="ED15">
        <v>0</v>
      </c>
      <c r="EE15">
        <v>0</v>
      </c>
      <c r="EF15">
        <v>1</v>
      </c>
      <c r="EG15">
        <v>0</v>
      </c>
      <c r="EH15">
        <v>0</v>
      </c>
      <c r="EI15">
        <v>0</v>
      </c>
      <c r="EJ15">
        <v>2</v>
      </c>
      <c r="EK15">
        <v>2</v>
      </c>
      <c r="EL15">
        <v>0</v>
      </c>
      <c r="EM15">
        <v>1</v>
      </c>
      <c r="EN15">
        <v>3</v>
      </c>
      <c r="EO15">
        <v>0</v>
      </c>
      <c r="EP15">
        <v>0</v>
      </c>
      <c r="EQ15">
        <v>0</v>
      </c>
      <c r="ER15">
        <v>1</v>
      </c>
      <c r="ES15">
        <v>1</v>
      </c>
      <c r="ET15">
        <v>4</v>
      </c>
      <c r="EU15">
        <v>0</v>
      </c>
      <c r="EV15">
        <v>0</v>
      </c>
      <c r="EW15">
        <v>0</v>
      </c>
      <c r="EX15">
        <v>1</v>
      </c>
      <c r="EY15">
        <v>0</v>
      </c>
      <c r="EZ15">
        <v>1</v>
      </c>
      <c r="FA15">
        <v>1</v>
      </c>
      <c r="FB15">
        <v>2</v>
      </c>
      <c r="FC15">
        <v>0</v>
      </c>
      <c r="FD15">
        <v>0</v>
      </c>
      <c r="FE15">
        <v>1</v>
      </c>
      <c r="FF15">
        <v>0</v>
      </c>
      <c r="FG15">
        <v>0</v>
      </c>
      <c r="FH15">
        <v>0</v>
      </c>
      <c r="FI15">
        <v>0</v>
      </c>
      <c r="FJ15">
        <v>0</v>
      </c>
      <c r="FK15">
        <v>1</v>
      </c>
      <c r="FL15">
        <v>0</v>
      </c>
      <c r="FM15">
        <v>0</v>
      </c>
      <c r="FN15">
        <v>0</v>
      </c>
      <c r="FO15">
        <v>0</v>
      </c>
      <c r="FP15">
        <v>0</v>
      </c>
      <c r="FQ15">
        <v>0</v>
      </c>
      <c r="FR15">
        <v>0</v>
      </c>
      <c r="FS15">
        <v>1</v>
      </c>
      <c r="FT15">
        <v>0</v>
      </c>
      <c r="FU15">
        <v>0</v>
      </c>
      <c r="FV15">
        <v>0</v>
      </c>
      <c r="FW15">
        <v>1</v>
      </c>
      <c r="FX15">
        <v>2</v>
      </c>
      <c r="FY15">
        <v>0</v>
      </c>
      <c r="FZ15">
        <v>1</v>
      </c>
      <c r="GA15">
        <v>1</v>
      </c>
      <c r="GB15">
        <v>11</v>
      </c>
      <c r="GC15">
        <v>42</v>
      </c>
      <c r="GD15">
        <v>36</v>
      </c>
      <c r="GE15">
        <v>33</v>
      </c>
      <c r="GF15">
        <v>25</v>
      </c>
      <c r="GG15">
        <v>15</v>
      </c>
      <c r="GH15">
        <v>6</v>
      </c>
      <c r="GI15">
        <v>8</v>
      </c>
      <c r="GJ15">
        <v>8</v>
      </c>
      <c r="GK15">
        <v>3</v>
      </c>
      <c r="GL15">
        <v>1</v>
      </c>
      <c r="GM15">
        <v>1</v>
      </c>
      <c r="GN15">
        <v>1</v>
      </c>
      <c r="GO15">
        <v>2</v>
      </c>
      <c r="GP15">
        <v>2</v>
      </c>
      <c r="GQ15">
        <v>1</v>
      </c>
      <c r="GR15">
        <v>7</v>
      </c>
      <c r="GS15">
        <v>19</v>
      </c>
      <c r="GT15">
        <v>4</v>
      </c>
      <c r="GU15">
        <v>3</v>
      </c>
      <c r="GV15">
        <v>1</v>
      </c>
      <c r="GW15">
        <v>4</v>
      </c>
      <c r="GX15">
        <v>3</v>
      </c>
      <c r="GY15">
        <v>4</v>
      </c>
      <c r="GZ15">
        <v>0</v>
      </c>
      <c r="HA15">
        <v>3</v>
      </c>
      <c r="HB15">
        <v>2</v>
      </c>
      <c r="HC15">
        <v>3</v>
      </c>
      <c r="HD15">
        <v>3</v>
      </c>
      <c r="HE15">
        <v>3</v>
      </c>
      <c r="HF15">
        <v>3</v>
      </c>
      <c r="HG15">
        <v>4</v>
      </c>
      <c r="HH15">
        <v>1</v>
      </c>
      <c r="HI15">
        <v>2</v>
      </c>
      <c r="HJ15">
        <v>2</v>
      </c>
      <c r="HK15">
        <v>5</v>
      </c>
      <c r="HL15">
        <v>1</v>
      </c>
      <c r="HM15">
        <v>2</v>
      </c>
      <c r="HN15">
        <v>0</v>
      </c>
      <c r="HO15">
        <v>0</v>
      </c>
      <c r="HP15">
        <v>0</v>
      </c>
      <c r="HQ15">
        <v>0</v>
      </c>
      <c r="HR15">
        <v>0</v>
      </c>
      <c r="HS15">
        <v>0</v>
      </c>
      <c r="HT15">
        <v>0</v>
      </c>
      <c r="HU15">
        <v>0</v>
      </c>
      <c r="HV15">
        <v>0</v>
      </c>
      <c r="HW15">
        <v>0</v>
      </c>
      <c r="HX15">
        <v>0</v>
      </c>
      <c r="HY15">
        <v>0</v>
      </c>
      <c r="HZ15">
        <v>0</v>
      </c>
      <c r="IA15">
        <v>1</v>
      </c>
    </row>
    <row r="16" spans="1:292" x14ac:dyDescent="0.3">
      <c r="A16" s="2">
        <v>8</v>
      </c>
      <c r="B16" s="4" t="str">
        <f>INDEX('Trip Gen Metadata'!B:B,MATCH('Trip Gen Counts'!A16,'Trip Gen Metadata'!A:A,0))</f>
        <v>Rolesville Charter Academy</v>
      </c>
      <c r="C16" s="24">
        <f>INDEX('Trip Gen Metadata'!D:D,MATCH('Trip Gen Counts'!A16,'Trip Gen Metadata'!A:A,0))</f>
        <v>44672</v>
      </c>
      <c r="D16" s="2" t="s">
        <v>205</v>
      </c>
      <c r="CD16">
        <v>1</v>
      </c>
      <c r="CE16">
        <v>0</v>
      </c>
      <c r="CF16">
        <v>0</v>
      </c>
      <c r="CG16">
        <v>2</v>
      </c>
      <c r="CH16">
        <v>1</v>
      </c>
      <c r="CI16">
        <v>6</v>
      </c>
      <c r="CJ16">
        <v>6</v>
      </c>
      <c r="CK16">
        <v>8</v>
      </c>
      <c r="CL16">
        <v>8</v>
      </c>
      <c r="CM16">
        <v>6</v>
      </c>
      <c r="CN16">
        <v>26</v>
      </c>
      <c r="CO16">
        <v>22</v>
      </c>
      <c r="CP16">
        <v>25</v>
      </c>
      <c r="CQ16">
        <v>40</v>
      </c>
      <c r="CR16">
        <v>63</v>
      </c>
      <c r="CS16">
        <v>64</v>
      </c>
      <c r="CT16">
        <v>58</v>
      </c>
      <c r="CU16">
        <v>59</v>
      </c>
      <c r="CV16">
        <v>37</v>
      </c>
      <c r="CW16">
        <v>19</v>
      </c>
      <c r="CX16">
        <v>11</v>
      </c>
      <c r="CY16">
        <v>5</v>
      </c>
      <c r="CZ16">
        <v>3</v>
      </c>
      <c r="DA16">
        <v>1</v>
      </c>
      <c r="DB16">
        <v>2</v>
      </c>
      <c r="DC16">
        <v>2</v>
      </c>
      <c r="DD16">
        <v>2</v>
      </c>
      <c r="DE16">
        <v>0</v>
      </c>
      <c r="DF16">
        <v>0</v>
      </c>
      <c r="DG16">
        <v>0</v>
      </c>
      <c r="DH16">
        <v>0</v>
      </c>
      <c r="DI16">
        <v>0</v>
      </c>
      <c r="DJ16">
        <v>1</v>
      </c>
      <c r="DK16">
        <v>0</v>
      </c>
      <c r="DL16">
        <v>0</v>
      </c>
      <c r="DM16">
        <v>1</v>
      </c>
      <c r="DN16">
        <v>0</v>
      </c>
      <c r="DO16">
        <v>0</v>
      </c>
      <c r="DP16">
        <v>1</v>
      </c>
      <c r="DQ16">
        <v>1</v>
      </c>
      <c r="DR16">
        <v>2</v>
      </c>
      <c r="DS16">
        <v>0</v>
      </c>
      <c r="DT16">
        <v>0</v>
      </c>
      <c r="DU16">
        <v>1</v>
      </c>
      <c r="DV16">
        <v>0</v>
      </c>
      <c r="DW16">
        <v>0</v>
      </c>
      <c r="DX16">
        <v>4</v>
      </c>
      <c r="DY16">
        <v>0</v>
      </c>
      <c r="DZ16">
        <v>1</v>
      </c>
      <c r="EA16">
        <v>1</v>
      </c>
      <c r="EB16">
        <v>0</v>
      </c>
      <c r="EC16">
        <v>2</v>
      </c>
      <c r="ED16">
        <v>1</v>
      </c>
      <c r="EE16">
        <v>1</v>
      </c>
      <c r="EF16">
        <v>0</v>
      </c>
      <c r="EG16">
        <v>0</v>
      </c>
      <c r="EH16">
        <v>0</v>
      </c>
      <c r="EI16">
        <v>0</v>
      </c>
      <c r="EJ16">
        <v>1</v>
      </c>
      <c r="EK16">
        <v>1</v>
      </c>
      <c r="EL16">
        <v>0</v>
      </c>
      <c r="EM16">
        <v>0</v>
      </c>
      <c r="EN16">
        <v>0</v>
      </c>
      <c r="EO16">
        <v>2</v>
      </c>
      <c r="EP16">
        <v>1</v>
      </c>
      <c r="EQ16">
        <v>1</v>
      </c>
      <c r="ER16">
        <v>1</v>
      </c>
      <c r="ES16">
        <v>0</v>
      </c>
      <c r="ET16">
        <v>3</v>
      </c>
      <c r="EU16">
        <v>1</v>
      </c>
      <c r="EV16">
        <v>2</v>
      </c>
      <c r="EW16">
        <v>1</v>
      </c>
      <c r="EX16">
        <v>0</v>
      </c>
      <c r="EY16">
        <v>1</v>
      </c>
      <c r="EZ16">
        <v>2</v>
      </c>
      <c r="FA16">
        <v>0</v>
      </c>
      <c r="FB16">
        <v>2</v>
      </c>
      <c r="FC16">
        <v>1</v>
      </c>
      <c r="FD16">
        <v>1</v>
      </c>
      <c r="FE16">
        <v>3</v>
      </c>
      <c r="FF16">
        <v>1</v>
      </c>
      <c r="FG16">
        <v>1</v>
      </c>
      <c r="FH16">
        <v>0</v>
      </c>
      <c r="FI16">
        <v>2</v>
      </c>
      <c r="FJ16">
        <v>5</v>
      </c>
      <c r="FK16">
        <v>2</v>
      </c>
      <c r="FL16">
        <v>2</v>
      </c>
      <c r="FM16">
        <v>0</v>
      </c>
      <c r="FN16">
        <v>0</v>
      </c>
      <c r="FO16">
        <v>2</v>
      </c>
      <c r="FP16">
        <v>10</v>
      </c>
      <c r="FQ16">
        <v>8</v>
      </c>
      <c r="FR16">
        <v>7</v>
      </c>
      <c r="FS16">
        <v>12</v>
      </c>
      <c r="FT16">
        <v>12</v>
      </c>
      <c r="FU16">
        <v>15</v>
      </c>
      <c r="FV16">
        <v>9</v>
      </c>
      <c r="FW16">
        <v>14</v>
      </c>
      <c r="FX16">
        <v>10</v>
      </c>
      <c r="FY16">
        <v>14</v>
      </c>
      <c r="FZ16">
        <v>16</v>
      </c>
      <c r="GA16">
        <v>14</v>
      </c>
      <c r="GB16">
        <v>13</v>
      </c>
      <c r="GC16">
        <v>17</v>
      </c>
      <c r="GD16">
        <v>19</v>
      </c>
      <c r="GE16">
        <v>19</v>
      </c>
      <c r="GF16">
        <v>19</v>
      </c>
      <c r="GG16">
        <v>28</v>
      </c>
      <c r="GH16">
        <v>15</v>
      </c>
      <c r="GI16">
        <v>19</v>
      </c>
      <c r="GJ16">
        <v>5</v>
      </c>
      <c r="GK16">
        <v>2</v>
      </c>
      <c r="GL16">
        <v>3</v>
      </c>
      <c r="GM16">
        <v>1</v>
      </c>
      <c r="GN16">
        <v>4</v>
      </c>
      <c r="GO16">
        <v>3</v>
      </c>
      <c r="GP16">
        <v>8</v>
      </c>
      <c r="GQ16">
        <v>9</v>
      </c>
      <c r="GR16">
        <v>6</v>
      </c>
      <c r="GS16">
        <v>7</v>
      </c>
      <c r="GT16">
        <v>2</v>
      </c>
      <c r="GU16">
        <v>0</v>
      </c>
      <c r="GV16">
        <v>1</v>
      </c>
      <c r="GW16">
        <v>1</v>
      </c>
      <c r="GX16">
        <v>3</v>
      </c>
      <c r="GY16">
        <v>2</v>
      </c>
      <c r="GZ16">
        <v>0</v>
      </c>
      <c r="HA16">
        <v>2</v>
      </c>
      <c r="HB16">
        <v>1</v>
      </c>
      <c r="HC16">
        <v>4</v>
      </c>
      <c r="HD16">
        <v>0</v>
      </c>
      <c r="HE16">
        <v>7</v>
      </c>
      <c r="HF16">
        <v>3</v>
      </c>
      <c r="HG16">
        <v>2</v>
      </c>
      <c r="HH16">
        <v>1</v>
      </c>
      <c r="HI16">
        <v>2</v>
      </c>
      <c r="HJ16">
        <v>6</v>
      </c>
      <c r="HK16">
        <v>2</v>
      </c>
      <c r="HL16">
        <v>2</v>
      </c>
      <c r="HM16">
        <v>3</v>
      </c>
      <c r="HN16">
        <v>2</v>
      </c>
      <c r="HO16">
        <v>2</v>
      </c>
      <c r="HP16">
        <v>1</v>
      </c>
      <c r="HQ16">
        <v>0</v>
      </c>
      <c r="HR16">
        <v>0</v>
      </c>
      <c r="HS16">
        <v>0</v>
      </c>
      <c r="HT16">
        <v>0</v>
      </c>
      <c r="HU16">
        <v>0</v>
      </c>
      <c r="HV16">
        <v>0</v>
      </c>
      <c r="HW16">
        <v>0</v>
      </c>
      <c r="HX16">
        <v>0</v>
      </c>
      <c r="HY16">
        <v>0</v>
      </c>
      <c r="HZ16">
        <v>0</v>
      </c>
      <c r="IA16">
        <v>0</v>
      </c>
      <c r="IB16">
        <v>0</v>
      </c>
      <c r="IC16">
        <v>1</v>
      </c>
      <c r="ID16">
        <v>0</v>
      </c>
      <c r="IE16">
        <v>0</v>
      </c>
      <c r="IF16">
        <v>0</v>
      </c>
      <c r="IG16">
        <v>0</v>
      </c>
      <c r="IH16">
        <v>0</v>
      </c>
      <c r="II16">
        <v>0</v>
      </c>
      <c r="IJ16">
        <v>0</v>
      </c>
      <c r="IK16">
        <v>0</v>
      </c>
      <c r="IL16">
        <v>1</v>
      </c>
      <c r="IM16">
        <v>0</v>
      </c>
      <c r="IN16">
        <v>0</v>
      </c>
      <c r="IO16">
        <v>0</v>
      </c>
      <c r="IP16">
        <v>0</v>
      </c>
      <c r="IQ16">
        <v>0</v>
      </c>
      <c r="IR16">
        <v>0</v>
      </c>
      <c r="IS16">
        <v>0</v>
      </c>
      <c r="IT16">
        <v>0</v>
      </c>
      <c r="IU16">
        <v>0</v>
      </c>
      <c r="IV16">
        <v>0</v>
      </c>
      <c r="IW16">
        <v>0</v>
      </c>
      <c r="IX16">
        <v>0</v>
      </c>
    </row>
    <row r="17" spans="1:266" x14ac:dyDescent="0.3">
      <c r="A17" s="2">
        <v>8</v>
      </c>
      <c r="B17" s="4" t="str">
        <f>INDEX('Trip Gen Metadata'!B:B,MATCH('Trip Gen Counts'!A17,'Trip Gen Metadata'!A:A,0))</f>
        <v>Rolesville Charter Academy</v>
      </c>
      <c r="C17" s="24">
        <f>INDEX('Trip Gen Metadata'!D:D,MATCH('Trip Gen Counts'!A17,'Trip Gen Metadata'!A:A,0))</f>
        <v>44672</v>
      </c>
      <c r="D17" s="2" t="s">
        <v>204</v>
      </c>
      <c r="CD17">
        <v>0</v>
      </c>
      <c r="CE17">
        <v>0</v>
      </c>
      <c r="CF17">
        <v>0</v>
      </c>
      <c r="CG17">
        <v>0</v>
      </c>
      <c r="CH17">
        <v>0</v>
      </c>
      <c r="CI17">
        <v>0</v>
      </c>
      <c r="CJ17">
        <v>1</v>
      </c>
      <c r="CK17">
        <v>3</v>
      </c>
      <c r="CL17">
        <v>1</v>
      </c>
      <c r="CM17">
        <v>0</v>
      </c>
      <c r="CN17">
        <v>2</v>
      </c>
      <c r="CO17">
        <v>3</v>
      </c>
      <c r="CP17">
        <v>2</v>
      </c>
      <c r="CQ17">
        <v>35</v>
      </c>
      <c r="CR17">
        <v>46</v>
      </c>
      <c r="CS17">
        <v>51</v>
      </c>
      <c r="CT17">
        <v>54</v>
      </c>
      <c r="CU17">
        <v>54</v>
      </c>
      <c r="CV17">
        <v>59</v>
      </c>
      <c r="CW17">
        <v>61</v>
      </c>
      <c r="CX17">
        <v>14</v>
      </c>
      <c r="CY17">
        <v>11</v>
      </c>
      <c r="CZ17">
        <v>2</v>
      </c>
      <c r="DA17">
        <v>1</v>
      </c>
      <c r="DB17">
        <v>3</v>
      </c>
      <c r="DC17">
        <v>2</v>
      </c>
      <c r="DD17">
        <v>4</v>
      </c>
      <c r="DE17">
        <v>0</v>
      </c>
      <c r="DF17">
        <v>1</v>
      </c>
      <c r="DG17">
        <v>0</v>
      </c>
      <c r="DH17">
        <v>1</v>
      </c>
      <c r="DI17">
        <v>0</v>
      </c>
      <c r="DJ17">
        <v>0</v>
      </c>
      <c r="DK17">
        <v>0</v>
      </c>
      <c r="DL17">
        <v>0</v>
      </c>
      <c r="DM17">
        <v>0</v>
      </c>
      <c r="DN17">
        <v>1</v>
      </c>
      <c r="DO17">
        <v>0</v>
      </c>
      <c r="DP17">
        <v>0</v>
      </c>
      <c r="DQ17">
        <v>0</v>
      </c>
      <c r="DR17">
        <v>1</v>
      </c>
      <c r="DS17">
        <v>1</v>
      </c>
      <c r="DT17">
        <v>0</v>
      </c>
      <c r="DU17">
        <v>2</v>
      </c>
      <c r="DV17">
        <v>1</v>
      </c>
      <c r="DW17">
        <v>0</v>
      </c>
      <c r="DX17">
        <v>1</v>
      </c>
      <c r="DY17">
        <v>2</v>
      </c>
      <c r="DZ17">
        <v>1</v>
      </c>
      <c r="EA17">
        <v>2</v>
      </c>
      <c r="EB17">
        <v>1</v>
      </c>
      <c r="EC17">
        <v>2</v>
      </c>
      <c r="ED17">
        <v>0</v>
      </c>
      <c r="EE17">
        <v>2</v>
      </c>
      <c r="EF17">
        <v>1</v>
      </c>
      <c r="EG17">
        <v>0</v>
      </c>
      <c r="EH17">
        <v>0</v>
      </c>
      <c r="EI17">
        <v>0</v>
      </c>
      <c r="EJ17">
        <v>1</v>
      </c>
      <c r="EK17">
        <v>0</v>
      </c>
      <c r="EL17">
        <v>0</v>
      </c>
      <c r="EM17">
        <v>2</v>
      </c>
      <c r="EN17">
        <v>0</v>
      </c>
      <c r="EO17">
        <v>2</v>
      </c>
      <c r="EP17">
        <v>0</v>
      </c>
      <c r="EQ17">
        <v>2</v>
      </c>
      <c r="ER17">
        <v>1</v>
      </c>
      <c r="ES17">
        <v>2</v>
      </c>
      <c r="ET17">
        <v>1</v>
      </c>
      <c r="EU17">
        <v>2</v>
      </c>
      <c r="EV17">
        <v>0</v>
      </c>
      <c r="EW17">
        <v>1</v>
      </c>
      <c r="EX17">
        <v>3</v>
      </c>
      <c r="EY17">
        <v>0</v>
      </c>
      <c r="EZ17">
        <v>0</v>
      </c>
      <c r="FA17">
        <v>1</v>
      </c>
      <c r="FB17">
        <v>1</v>
      </c>
      <c r="FC17">
        <v>1</v>
      </c>
      <c r="FD17">
        <v>0</v>
      </c>
      <c r="FE17">
        <v>0</v>
      </c>
      <c r="FF17">
        <v>1</v>
      </c>
      <c r="FG17">
        <v>1</v>
      </c>
      <c r="FH17">
        <v>2</v>
      </c>
      <c r="FI17">
        <v>1</v>
      </c>
      <c r="FJ17">
        <v>0</v>
      </c>
      <c r="FK17">
        <v>3</v>
      </c>
      <c r="FL17">
        <v>1</v>
      </c>
      <c r="FM17">
        <v>1</v>
      </c>
      <c r="FN17">
        <v>0</v>
      </c>
      <c r="FO17">
        <v>0</v>
      </c>
      <c r="FP17">
        <v>1</v>
      </c>
      <c r="FQ17">
        <v>3</v>
      </c>
      <c r="FR17">
        <v>2</v>
      </c>
      <c r="FS17">
        <v>1</v>
      </c>
      <c r="FT17">
        <v>2</v>
      </c>
      <c r="FU17">
        <v>1</v>
      </c>
      <c r="FV17">
        <v>1</v>
      </c>
      <c r="FW17">
        <v>1</v>
      </c>
      <c r="FX17">
        <v>1</v>
      </c>
      <c r="FY17">
        <v>0</v>
      </c>
      <c r="FZ17">
        <v>0</v>
      </c>
      <c r="GA17">
        <v>0</v>
      </c>
      <c r="GB17">
        <v>1</v>
      </c>
      <c r="GC17">
        <v>6</v>
      </c>
      <c r="GD17">
        <v>27</v>
      </c>
      <c r="GE17">
        <v>50</v>
      </c>
      <c r="GF17">
        <v>34</v>
      </c>
      <c r="GG17">
        <v>43</v>
      </c>
      <c r="GH17">
        <v>40</v>
      </c>
      <c r="GI17">
        <v>43</v>
      </c>
      <c r="GJ17">
        <v>41</v>
      </c>
      <c r="GK17">
        <v>17</v>
      </c>
      <c r="GL17">
        <v>6</v>
      </c>
      <c r="GM17">
        <v>3</v>
      </c>
      <c r="GN17">
        <v>2</v>
      </c>
      <c r="GO17">
        <v>1</v>
      </c>
      <c r="GP17">
        <v>2</v>
      </c>
      <c r="GQ17">
        <v>7</v>
      </c>
      <c r="GR17">
        <v>20</v>
      </c>
      <c r="GS17">
        <v>17</v>
      </c>
      <c r="GT17">
        <v>3</v>
      </c>
      <c r="GU17">
        <v>6</v>
      </c>
      <c r="GV17">
        <v>7</v>
      </c>
      <c r="GW17">
        <v>4</v>
      </c>
      <c r="GX17">
        <v>5</v>
      </c>
      <c r="GY17">
        <v>2</v>
      </c>
      <c r="GZ17">
        <v>0</v>
      </c>
      <c r="HA17">
        <v>4</v>
      </c>
      <c r="HB17">
        <v>3</v>
      </c>
      <c r="HC17">
        <v>0</v>
      </c>
      <c r="HD17">
        <v>1</v>
      </c>
      <c r="HE17">
        <v>3</v>
      </c>
      <c r="HF17">
        <v>3</v>
      </c>
      <c r="HG17">
        <v>5</v>
      </c>
      <c r="HH17">
        <v>3</v>
      </c>
      <c r="HI17">
        <v>1</v>
      </c>
      <c r="HJ17">
        <v>2</v>
      </c>
      <c r="HK17">
        <v>1</v>
      </c>
      <c r="HL17">
        <v>1</v>
      </c>
      <c r="HM17">
        <v>1</v>
      </c>
      <c r="HN17">
        <v>1</v>
      </c>
      <c r="HO17">
        <v>3</v>
      </c>
      <c r="HP17">
        <v>1</v>
      </c>
      <c r="HQ17">
        <v>1</v>
      </c>
      <c r="HR17">
        <v>0</v>
      </c>
      <c r="HS17">
        <v>0</v>
      </c>
      <c r="HT17">
        <v>0</v>
      </c>
      <c r="HU17">
        <v>0</v>
      </c>
      <c r="HV17">
        <v>0</v>
      </c>
      <c r="HW17">
        <v>3</v>
      </c>
      <c r="HX17">
        <v>3</v>
      </c>
      <c r="HY17">
        <v>2</v>
      </c>
      <c r="HZ17">
        <v>3</v>
      </c>
      <c r="IA17">
        <v>1</v>
      </c>
      <c r="IB17">
        <v>4</v>
      </c>
      <c r="IC17">
        <v>4</v>
      </c>
      <c r="ID17">
        <v>2</v>
      </c>
      <c r="IE17">
        <v>0</v>
      </c>
      <c r="IF17">
        <v>0</v>
      </c>
      <c r="IG17">
        <v>0</v>
      </c>
      <c r="IH17">
        <v>0</v>
      </c>
      <c r="II17">
        <v>0</v>
      </c>
      <c r="IJ17">
        <v>0</v>
      </c>
      <c r="IK17">
        <v>0</v>
      </c>
      <c r="IL17">
        <v>0</v>
      </c>
      <c r="IM17">
        <v>0</v>
      </c>
      <c r="IN17">
        <v>0</v>
      </c>
      <c r="IO17">
        <v>0</v>
      </c>
      <c r="IP17">
        <v>0</v>
      </c>
      <c r="IQ17">
        <v>0</v>
      </c>
      <c r="IR17">
        <v>0</v>
      </c>
      <c r="IS17">
        <v>0</v>
      </c>
      <c r="IT17">
        <v>0</v>
      </c>
      <c r="IU17">
        <v>0</v>
      </c>
      <c r="IV17">
        <v>0</v>
      </c>
      <c r="IW17">
        <v>1</v>
      </c>
      <c r="IX17">
        <v>1</v>
      </c>
    </row>
    <row r="18" spans="1:266" x14ac:dyDescent="0.3">
      <c r="A18" s="2">
        <v>9</v>
      </c>
      <c r="B18" s="4" t="str">
        <f>INDEX('Trip Gen Metadata'!B:B,MATCH('Trip Gen Counts'!A18,'Trip Gen Metadata'!A:A,0))</f>
        <v>Gate City Charter Academy</v>
      </c>
      <c r="C18" s="24">
        <f>INDEX('Trip Gen Metadata'!D:D,MATCH('Trip Gen Counts'!A18,'Trip Gen Metadata'!A:A,0))</f>
        <v>44678</v>
      </c>
      <c r="D18" s="2" t="s">
        <v>205</v>
      </c>
      <c r="BV18">
        <v>1</v>
      </c>
      <c r="BW18">
        <v>0</v>
      </c>
      <c r="BX18">
        <v>0</v>
      </c>
      <c r="BY18">
        <v>0</v>
      </c>
      <c r="BZ18">
        <v>0</v>
      </c>
      <c r="CA18">
        <v>0</v>
      </c>
      <c r="CB18">
        <v>1</v>
      </c>
      <c r="CC18">
        <v>1</v>
      </c>
      <c r="CD18">
        <v>1</v>
      </c>
      <c r="CE18">
        <v>1</v>
      </c>
      <c r="CF18">
        <v>7</v>
      </c>
      <c r="CG18">
        <v>6</v>
      </c>
      <c r="CH18">
        <v>6</v>
      </c>
      <c r="CI18">
        <v>11</v>
      </c>
      <c r="CJ18">
        <v>8</v>
      </c>
      <c r="CK18">
        <v>17</v>
      </c>
      <c r="CL18">
        <v>19</v>
      </c>
      <c r="CM18">
        <v>17</v>
      </c>
      <c r="CN18">
        <v>16</v>
      </c>
      <c r="CO18">
        <v>23</v>
      </c>
      <c r="CP18">
        <v>30</v>
      </c>
      <c r="CQ18">
        <v>26</v>
      </c>
      <c r="CR18">
        <v>40</v>
      </c>
      <c r="CS18">
        <v>45</v>
      </c>
      <c r="CT18">
        <v>58</v>
      </c>
      <c r="CU18">
        <v>54</v>
      </c>
      <c r="CV18">
        <v>49</v>
      </c>
      <c r="CW18">
        <v>11</v>
      </c>
      <c r="CX18">
        <v>6</v>
      </c>
      <c r="CY18">
        <v>4</v>
      </c>
      <c r="CZ18">
        <v>1</v>
      </c>
      <c r="DA18">
        <v>2</v>
      </c>
      <c r="DB18">
        <v>1</v>
      </c>
      <c r="DC18">
        <v>4</v>
      </c>
      <c r="DD18">
        <v>1</v>
      </c>
      <c r="DE18">
        <v>3</v>
      </c>
      <c r="DF18">
        <v>2</v>
      </c>
      <c r="DG18">
        <v>2</v>
      </c>
      <c r="DH18">
        <v>1</v>
      </c>
      <c r="DI18">
        <v>2</v>
      </c>
      <c r="DJ18">
        <v>2</v>
      </c>
      <c r="DK18">
        <v>0</v>
      </c>
      <c r="DL18">
        <v>0</v>
      </c>
      <c r="DM18">
        <v>0</v>
      </c>
      <c r="DN18">
        <v>0</v>
      </c>
      <c r="DO18">
        <v>1</v>
      </c>
      <c r="DP18">
        <v>1</v>
      </c>
      <c r="DQ18">
        <v>2</v>
      </c>
      <c r="DR18">
        <v>0</v>
      </c>
      <c r="DS18">
        <v>2</v>
      </c>
      <c r="DT18">
        <v>0</v>
      </c>
      <c r="DU18">
        <v>1</v>
      </c>
      <c r="DV18">
        <v>2</v>
      </c>
      <c r="DW18">
        <v>0</v>
      </c>
      <c r="DX18">
        <v>0</v>
      </c>
      <c r="DY18">
        <v>1</v>
      </c>
      <c r="DZ18">
        <v>1</v>
      </c>
      <c r="EA18">
        <v>2</v>
      </c>
      <c r="EB18">
        <v>0</v>
      </c>
      <c r="EC18">
        <v>1</v>
      </c>
      <c r="ED18">
        <v>0</v>
      </c>
      <c r="EE18">
        <v>1</v>
      </c>
      <c r="EF18">
        <v>1</v>
      </c>
      <c r="EG18">
        <v>1</v>
      </c>
      <c r="EH18">
        <v>0</v>
      </c>
      <c r="EI18">
        <v>1</v>
      </c>
      <c r="EJ18">
        <v>2</v>
      </c>
      <c r="EK18">
        <v>0</v>
      </c>
      <c r="EL18">
        <v>2</v>
      </c>
      <c r="EM18">
        <v>1</v>
      </c>
      <c r="EN18">
        <v>2</v>
      </c>
      <c r="EO18">
        <v>0</v>
      </c>
      <c r="EP18">
        <v>1</v>
      </c>
      <c r="EQ18">
        <v>0</v>
      </c>
      <c r="ER18">
        <v>0</v>
      </c>
      <c r="ES18">
        <v>0</v>
      </c>
      <c r="ET18">
        <v>0</v>
      </c>
      <c r="EU18">
        <v>1</v>
      </c>
      <c r="EV18">
        <v>1</v>
      </c>
      <c r="EW18">
        <v>1</v>
      </c>
      <c r="EX18">
        <v>1</v>
      </c>
      <c r="EY18">
        <v>1</v>
      </c>
      <c r="EZ18">
        <v>0</v>
      </c>
      <c r="FA18">
        <v>1</v>
      </c>
      <c r="FB18">
        <v>0</v>
      </c>
      <c r="FC18">
        <v>4</v>
      </c>
      <c r="FD18">
        <v>1</v>
      </c>
      <c r="FE18">
        <v>1</v>
      </c>
      <c r="FF18">
        <v>0</v>
      </c>
      <c r="FG18">
        <v>1</v>
      </c>
      <c r="FH18">
        <v>3</v>
      </c>
      <c r="FI18">
        <v>6</v>
      </c>
      <c r="FJ18">
        <v>6</v>
      </c>
      <c r="FK18">
        <v>1</v>
      </c>
      <c r="FL18">
        <v>4</v>
      </c>
      <c r="FM18">
        <v>4</v>
      </c>
      <c r="FN18">
        <v>6</v>
      </c>
      <c r="FO18">
        <v>5</v>
      </c>
      <c r="FP18">
        <v>6</v>
      </c>
      <c r="FQ18">
        <v>8</v>
      </c>
      <c r="FR18">
        <v>6</v>
      </c>
      <c r="FS18">
        <v>12</v>
      </c>
      <c r="FT18">
        <v>8</v>
      </c>
      <c r="FU18">
        <v>17</v>
      </c>
      <c r="FV18">
        <v>12</v>
      </c>
      <c r="FW18">
        <v>8</v>
      </c>
      <c r="FX18">
        <v>25</v>
      </c>
      <c r="FY18">
        <v>10</v>
      </c>
      <c r="FZ18">
        <v>14</v>
      </c>
      <c r="GA18">
        <v>16</v>
      </c>
      <c r="GB18">
        <v>16</v>
      </c>
      <c r="GC18">
        <v>13</v>
      </c>
      <c r="GD18">
        <v>12</v>
      </c>
      <c r="GE18">
        <v>15</v>
      </c>
      <c r="GF18">
        <v>17</v>
      </c>
      <c r="GG18">
        <v>17</v>
      </c>
      <c r="GH18">
        <v>21</v>
      </c>
      <c r="GI18">
        <v>7</v>
      </c>
      <c r="GJ18">
        <v>8</v>
      </c>
      <c r="GK18">
        <v>3</v>
      </c>
      <c r="GL18">
        <v>5</v>
      </c>
      <c r="GM18">
        <v>2</v>
      </c>
      <c r="GN18">
        <v>2</v>
      </c>
      <c r="GO18">
        <v>3</v>
      </c>
      <c r="GP18">
        <v>4</v>
      </c>
      <c r="GQ18">
        <v>2</v>
      </c>
      <c r="GR18">
        <v>1</v>
      </c>
      <c r="GS18">
        <v>7</v>
      </c>
      <c r="GT18">
        <v>8</v>
      </c>
      <c r="GU18">
        <v>7</v>
      </c>
      <c r="GV18">
        <v>5</v>
      </c>
      <c r="GW18">
        <v>3</v>
      </c>
      <c r="GX18">
        <v>5</v>
      </c>
      <c r="GY18">
        <v>4</v>
      </c>
      <c r="GZ18">
        <v>2</v>
      </c>
      <c r="HA18">
        <v>4</v>
      </c>
      <c r="HB18">
        <v>2</v>
      </c>
      <c r="HC18">
        <v>1</v>
      </c>
      <c r="HD18">
        <v>2</v>
      </c>
      <c r="HE18">
        <v>4</v>
      </c>
      <c r="HF18">
        <v>3</v>
      </c>
      <c r="HG18">
        <v>5</v>
      </c>
      <c r="HH18">
        <v>2</v>
      </c>
      <c r="HI18">
        <v>5</v>
      </c>
      <c r="HJ18">
        <v>6</v>
      </c>
      <c r="HK18">
        <v>2</v>
      </c>
      <c r="HL18">
        <v>1</v>
      </c>
      <c r="HM18">
        <v>2</v>
      </c>
      <c r="HN18">
        <v>0</v>
      </c>
      <c r="HO18">
        <v>1</v>
      </c>
      <c r="HP18">
        <v>1</v>
      </c>
      <c r="HQ18">
        <v>0</v>
      </c>
      <c r="HR18">
        <v>1</v>
      </c>
      <c r="HS18">
        <v>1</v>
      </c>
      <c r="HT18">
        <v>0</v>
      </c>
      <c r="HU18">
        <v>1</v>
      </c>
      <c r="HV18">
        <v>0</v>
      </c>
      <c r="HW18">
        <v>0</v>
      </c>
      <c r="HX18">
        <v>0</v>
      </c>
      <c r="HY18">
        <v>0</v>
      </c>
      <c r="HZ18">
        <v>0</v>
      </c>
      <c r="IA18">
        <v>0</v>
      </c>
      <c r="IB18">
        <v>0</v>
      </c>
      <c r="IC18">
        <v>0</v>
      </c>
      <c r="ID18">
        <v>0</v>
      </c>
      <c r="IE18">
        <v>0</v>
      </c>
      <c r="IF18">
        <v>0</v>
      </c>
      <c r="IG18">
        <v>0</v>
      </c>
      <c r="IH18">
        <v>0</v>
      </c>
      <c r="II18">
        <v>0</v>
      </c>
      <c r="IJ18">
        <v>0</v>
      </c>
      <c r="IK18">
        <v>0</v>
      </c>
      <c r="IL18">
        <v>0</v>
      </c>
      <c r="IM18">
        <v>0</v>
      </c>
      <c r="IN18">
        <v>0</v>
      </c>
      <c r="IO18">
        <v>0</v>
      </c>
      <c r="IP18">
        <v>0</v>
      </c>
      <c r="IQ18">
        <v>0</v>
      </c>
      <c r="IR18">
        <v>0</v>
      </c>
      <c r="IS18">
        <v>0</v>
      </c>
      <c r="IT18">
        <v>0</v>
      </c>
      <c r="IU18">
        <v>0</v>
      </c>
      <c r="IV18">
        <v>0</v>
      </c>
      <c r="IW18">
        <v>0</v>
      </c>
      <c r="IX18">
        <v>0</v>
      </c>
      <c r="IY18">
        <v>0</v>
      </c>
      <c r="IZ18">
        <v>0</v>
      </c>
      <c r="JA18">
        <v>0</v>
      </c>
      <c r="JB18">
        <v>0</v>
      </c>
      <c r="JC18">
        <v>0</v>
      </c>
      <c r="JD18">
        <v>0</v>
      </c>
      <c r="JE18">
        <v>1</v>
      </c>
    </row>
    <row r="19" spans="1:266" x14ac:dyDescent="0.3">
      <c r="A19" s="2">
        <v>9</v>
      </c>
      <c r="B19" s="4" t="str">
        <f>INDEX('Trip Gen Metadata'!B:B,MATCH('Trip Gen Counts'!A19,'Trip Gen Metadata'!A:A,0))</f>
        <v>Gate City Charter Academy</v>
      </c>
      <c r="C19" s="24">
        <f>INDEX('Trip Gen Metadata'!D:D,MATCH('Trip Gen Counts'!A19,'Trip Gen Metadata'!A:A,0))</f>
        <v>44678</v>
      </c>
      <c r="D19" s="2" t="s">
        <v>204</v>
      </c>
      <c r="BV19">
        <v>0</v>
      </c>
      <c r="BW19">
        <v>0</v>
      </c>
      <c r="BX19">
        <v>0</v>
      </c>
      <c r="BY19">
        <v>0</v>
      </c>
      <c r="BZ19">
        <v>0</v>
      </c>
      <c r="CA19">
        <v>0</v>
      </c>
      <c r="CB19">
        <v>0</v>
      </c>
      <c r="CC19">
        <v>1</v>
      </c>
      <c r="CD19">
        <v>0</v>
      </c>
      <c r="CE19">
        <v>0</v>
      </c>
      <c r="CF19">
        <v>0</v>
      </c>
      <c r="CG19">
        <v>5</v>
      </c>
      <c r="CH19">
        <v>1</v>
      </c>
      <c r="CI19">
        <v>2</v>
      </c>
      <c r="CJ19">
        <v>1</v>
      </c>
      <c r="CK19">
        <v>1</v>
      </c>
      <c r="CL19">
        <v>6</v>
      </c>
      <c r="CM19">
        <v>0</v>
      </c>
      <c r="CN19">
        <v>4</v>
      </c>
      <c r="CO19">
        <v>2</v>
      </c>
      <c r="CP19">
        <v>2</v>
      </c>
      <c r="CQ19">
        <v>34</v>
      </c>
      <c r="CR19">
        <v>42</v>
      </c>
      <c r="CS19">
        <v>48</v>
      </c>
      <c r="CT19">
        <v>58</v>
      </c>
      <c r="CU19">
        <v>57</v>
      </c>
      <c r="CV19">
        <v>50</v>
      </c>
      <c r="CW19">
        <v>53</v>
      </c>
      <c r="CX19">
        <v>22</v>
      </c>
      <c r="CY19">
        <v>6</v>
      </c>
      <c r="CZ19">
        <v>7</v>
      </c>
      <c r="DA19">
        <v>5</v>
      </c>
      <c r="DB19">
        <v>4</v>
      </c>
      <c r="DC19">
        <v>3</v>
      </c>
      <c r="DD19">
        <v>1</v>
      </c>
      <c r="DE19">
        <v>2</v>
      </c>
      <c r="DF19">
        <v>1</v>
      </c>
      <c r="DG19">
        <v>1</v>
      </c>
      <c r="DH19">
        <v>1</v>
      </c>
      <c r="DI19">
        <v>3</v>
      </c>
      <c r="DJ19">
        <v>0</v>
      </c>
      <c r="DK19">
        <v>1</v>
      </c>
      <c r="DL19">
        <v>2</v>
      </c>
      <c r="DM19">
        <v>0</v>
      </c>
      <c r="DN19">
        <v>0</v>
      </c>
      <c r="DO19">
        <v>0</v>
      </c>
      <c r="DP19">
        <v>1</v>
      </c>
      <c r="DQ19">
        <v>1</v>
      </c>
      <c r="DR19">
        <v>0</v>
      </c>
      <c r="DS19">
        <v>1</v>
      </c>
      <c r="DT19">
        <v>1</v>
      </c>
      <c r="DU19">
        <v>0</v>
      </c>
      <c r="DV19">
        <v>1</v>
      </c>
      <c r="DW19">
        <v>2</v>
      </c>
      <c r="DX19">
        <v>1</v>
      </c>
      <c r="DY19">
        <v>1</v>
      </c>
      <c r="DZ19">
        <v>1</v>
      </c>
      <c r="EA19">
        <v>1</v>
      </c>
      <c r="EB19">
        <v>0</v>
      </c>
      <c r="EC19">
        <v>0</v>
      </c>
      <c r="ED19">
        <v>1</v>
      </c>
      <c r="EE19">
        <v>1</v>
      </c>
      <c r="EF19">
        <v>2</v>
      </c>
      <c r="EG19">
        <v>0</v>
      </c>
      <c r="EH19">
        <v>1</v>
      </c>
      <c r="EI19">
        <v>1</v>
      </c>
      <c r="EJ19">
        <v>2</v>
      </c>
      <c r="EK19">
        <v>0</v>
      </c>
      <c r="EL19">
        <v>0</v>
      </c>
      <c r="EM19">
        <v>3</v>
      </c>
      <c r="EN19">
        <v>0</v>
      </c>
      <c r="EO19">
        <v>1</v>
      </c>
      <c r="EP19">
        <v>1</v>
      </c>
      <c r="EQ19">
        <v>0</v>
      </c>
      <c r="ER19">
        <v>0</v>
      </c>
      <c r="ES19">
        <v>0</v>
      </c>
      <c r="ET19">
        <v>0</v>
      </c>
      <c r="EU19">
        <v>0</v>
      </c>
      <c r="EV19">
        <v>1</v>
      </c>
      <c r="EW19">
        <v>0</v>
      </c>
      <c r="EX19">
        <v>1</v>
      </c>
      <c r="EY19">
        <v>3</v>
      </c>
      <c r="EZ19">
        <v>0</v>
      </c>
      <c r="FA19">
        <v>0</v>
      </c>
      <c r="FB19">
        <v>0</v>
      </c>
      <c r="FC19">
        <v>0</v>
      </c>
      <c r="FD19">
        <v>1</v>
      </c>
      <c r="FE19">
        <v>0</v>
      </c>
      <c r="FF19">
        <v>3</v>
      </c>
      <c r="FG19">
        <v>0</v>
      </c>
      <c r="FH19">
        <v>1</v>
      </c>
      <c r="FI19">
        <v>1</v>
      </c>
      <c r="FJ19">
        <v>2</v>
      </c>
      <c r="FK19">
        <v>1</v>
      </c>
      <c r="FL19">
        <v>3</v>
      </c>
      <c r="FM19">
        <v>0</v>
      </c>
      <c r="FN19">
        <v>1</v>
      </c>
      <c r="FO19">
        <v>0</v>
      </c>
      <c r="FP19">
        <v>3</v>
      </c>
      <c r="FQ19">
        <v>1</v>
      </c>
      <c r="FR19">
        <v>1</v>
      </c>
      <c r="FS19">
        <v>3</v>
      </c>
      <c r="FT19">
        <v>0</v>
      </c>
      <c r="FU19">
        <v>3</v>
      </c>
      <c r="FV19">
        <v>2</v>
      </c>
      <c r="FW19">
        <v>4</v>
      </c>
      <c r="FX19">
        <v>1</v>
      </c>
      <c r="FY19">
        <v>0</v>
      </c>
      <c r="FZ19">
        <v>0</v>
      </c>
      <c r="GA19">
        <v>2</v>
      </c>
      <c r="GB19">
        <v>6</v>
      </c>
      <c r="GC19">
        <v>14</v>
      </c>
      <c r="GD19">
        <v>28</v>
      </c>
      <c r="GE19">
        <v>36</v>
      </c>
      <c r="GF19">
        <v>30</v>
      </c>
      <c r="GG19">
        <v>37</v>
      </c>
      <c r="GH19">
        <v>37</v>
      </c>
      <c r="GI19">
        <v>20</v>
      </c>
      <c r="GJ19">
        <v>43</v>
      </c>
      <c r="GK19">
        <v>36</v>
      </c>
      <c r="GL19">
        <v>7</v>
      </c>
      <c r="GM19">
        <v>7</v>
      </c>
      <c r="GN19">
        <v>4</v>
      </c>
      <c r="GO19">
        <v>3</v>
      </c>
      <c r="GP19">
        <v>2</v>
      </c>
      <c r="GQ19">
        <v>5</v>
      </c>
      <c r="GR19">
        <v>2</v>
      </c>
      <c r="GS19">
        <v>2</v>
      </c>
      <c r="GT19">
        <v>3</v>
      </c>
      <c r="GU19">
        <v>13</v>
      </c>
      <c r="GV19">
        <v>12</v>
      </c>
      <c r="GW19">
        <v>9</v>
      </c>
      <c r="GX19">
        <v>1</v>
      </c>
      <c r="GY19">
        <v>3</v>
      </c>
      <c r="GZ19">
        <v>3</v>
      </c>
      <c r="HA19">
        <v>3</v>
      </c>
      <c r="HB19">
        <v>14</v>
      </c>
      <c r="HC19">
        <v>7</v>
      </c>
      <c r="HD19">
        <v>2</v>
      </c>
      <c r="HE19">
        <v>3</v>
      </c>
      <c r="HF19">
        <v>4</v>
      </c>
      <c r="HG19">
        <v>8</v>
      </c>
      <c r="HH19">
        <v>3</v>
      </c>
      <c r="HI19">
        <v>3</v>
      </c>
      <c r="HJ19">
        <v>4</v>
      </c>
      <c r="HK19">
        <v>5</v>
      </c>
      <c r="HL19">
        <v>3</v>
      </c>
      <c r="HM19">
        <v>1</v>
      </c>
      <c r="HN19">
        <v>2</v>
      </c>
      <c r="HO19">
        <v>2</v>
      </c>
      <c r="HP19">
        <v>2</v>
      </c>
      <c r="HQ19">
        <v>2</v>
      </c>
      <c r="HR19">
        <v>1</v>
      </c>
      <c r="HS19">
        <v>4</v>
      </c>
      <c r="HT19">
        <v>0</v>
      </c>
      <c r="HU19">
        <v>0</v>
      </c>
      <c r="HV19">
        <v>1</v>
      </c>
      <c r="HW19">
        <v>0</v>
      </c>
      <c r="HX19">
        <v>0</v>
      </c>
      <c r="HY19">
        <v>0</v>
      </c>
      <c r="HZ19">
        <v>0</v>
      </c>
      <c r="IA19">
        <v>0</v>
      </c>
      <c r="IB19">
        <v>0</v>
      </c>
      <c r="IC19">
        <v>1</v>
      </c>
      <c r="ID19">
        <v>1</v>
      </c>
      <c r="IE19">
        <v>0</v>
      </c>
      <c r="IF19">
        <v>0</v>
      </c>
      <c r="IG19">
        <v>0</v>
      </c>
      <c r="IH19">
        <v>0</v>
      </c>
      <c r="II19">
        <v>1</v>
      </c>
      <c r="IJ19">
        <v>0</v>
      </c>
      <c r="IK19">
        <v>0</v>
      </c>
      <c r="IL19">
        <v>0</v>
      </c>
      <c r="IM19">
        <v>0</v>
      </c>
      <c r="IN19">
        <v>0</v>
      </c>
      <c r="IO19">
        <v>0</v>
      </c>
      <c r="IP19">
        <v>0</v>
      </c>
      <c r="IQ19">
        <v>0</v>
      </c>
      <c r="IR19">
        <v>0</v>
      </c>
      <c r="IS19">
        <v>0</v>
      </c>
      <c r="IT19">
        <v>0</v>
      </c>
      <c r="IU19">
        <v>1</v>
      </c>
      <c r="IV19">
        <v>0</v>
      </c>
      <c r="IW19">
        <v>0</v>
      </c>
      <c r="IX19">
        <v>0</v>
      </c>
      <c r="IY19">
        <v>0</v>
      </c>
      <c r="IZ19">
        <v>0</v>
      </c>
      <c r="JA19">
        <v>0</v>
      </c>
      <c r="JB19">
        <v>0</v>
      </c>
      <c r="JC19">
        <v>0</v>
      </c>
      <c r="JD19">
        <v>0</v>
      </c>
      <c r="JE19">
        <v>1</v>
      </c>
    </row>
    <row r="20" spans="1:266" x14ac:dyDescent="0.3">
      <c r="A20" s="2">
        <v>11</v>
      </c>
      <c r="B20" s="4" t="str">
        <f>INDEX('Trip Gen Metadata'!B:B,MATCH('Trip Gen Counts'!A20,'Trip Gen Metadata'!A:A,0))</f>
        <v>Apprentice Academy High School of North Carolina</v>
      </c>
      <c r="C20" s="24">
        <f>INDEX('Trip Gen Metadata'!D:D,MATCH('Trip Gen Counts'!A20,'Trip Gen Metadata'!A:A,0))</f>
        <v>44684</v>
      </c>
      <c r="D20" s="2" t="s">
        <v>205</v>
      </c>
      <c r="BT20">
        <v>1</v>
      </c>
      <c r="BU20">
        <v>2</v>
      </c>
      <c r="BV20">
        <v>1</v>
      </c>
      <c r="BW20">
        <v>0</v>
      </c>
      <c r="BX20">
        <v>0</v>
      </c>
      <c r="BY20">
        <v>0</v>
      </c>
      <c r="BZ20">
        <v>0</v>
      </c>
      <c r="CA20">
        <v>0</v>
      </c>
      <c r="CB20">
        <v>0</v>
      </c>
      <c r="CC20">
        <v>0</v>
      </c>
      <c r="CD20">
        <v>0</v>
      </c>
      <c r="CE20">
        <v>0</v>
      </c>
      <c r="CF20">
        <v>0</v>
      </c>
      <c r="CG20">
        <v>0</v>
      </c>
      <c r="CH20">
        <v>0</v>
      </c>
      <c r="CI20">
        <v>2</v>
      </c>
      <c r="CJ20">
        <v>2</v>
      </c>
      <c r="CK20">
        <v>0</v>
      </c>
      <c r="CL20">
        <v>3</v>
      </c>
      <c r="CM20">
        <v>5</v>
      </c>
      <c r="CN20">
        <v>3</v>
      </c>
      <c r="CO20">
        <v>5</v>
      </c>
      <c r="CP20">
        <v>2</v>
      </c>
      <c r="CQ20">
        <v>1</v>
      </c>
      <c r="CR20">
        <v>8</v>
      </c>
      <c r="CS20">
        <v>15</v>
      </c>
      <c r="CT20">
        <v>17</v>
      </c>
      <c r="CU20">
        <v>11</v>
      </c>
      <c r="CV20">
        <v>14</v>
      </c>
      <c r="CW20">
        <v>16</v>
      </c>
      <c r="CX20">
        <v>14</v>
      </c>
      <c r="CY20">
        <v>12</v>
      </c>
      <c r="CZ20">
        <v>6</v>
      </c>
      <c r="DA20">
        <v>4</v>
      </c>
      <c r="DB20">
        <v>2</v>
      </c>
      <c r="DC20">
        <v>1</v>
      </c>
      <c r="DD20">
        <v>0</v>
      </c>
      <c r="DE20">
        <v>3</v>
      </c>
      <c r="DF20">
        <v>1</v>
      </c>
      <c r="DG20">
        <v>0</v>
      </c>
      <c r="DH20">
        <v>3</v>
      </c>
      <c r="DI20">
        <v>1</v>
      </c>
      <c r="DJ20">
        <v>1</v>
      </c>
      <c r="DK20">
        <v>0</v>
      </c>
      <c r="DL20">
        <v>1</v>
      </c>
      <c r="DM20">
        <v>2</v>
      </c>
      <c r="DN20">
        <v>0</v>
      </c>
      <c r="DO20">
        <v>0</v>
      </c>
      <c r="DP20">
        <v>2</v>
      </c>
      <c r="DQ20">
        <v>2</v>
      </c>
      <c r="DR20">
        <v>0</v>
      </c>
      <c r="DS20">
        <v>1</v>
      </c>
      <c r="DT20">
        <v>3</v>
      </c>
      <c r="DU20">
        <v>1</v>
      </c>
      <c r="DV20">
        <v>1</v>
      </c>
      <c r="DW20">
        <v>1</v>
      </c>
      <c r="DX20">
        <v>0</v>
      </c>
      <c r="DY20">
        <v>1</v>
      </c>
      <c r="DZ20">
        <v>1</v>
      </c>
      <c r="EA20">
        <v>0</v>
      </c>
      <c r="EB20">
        <v>0</v>
      </c>
      <c r="EC20">
        <v>0</v>
      </c>
      <c r="ED20">
        <v>0</v>
      </c>
      <c r="EE20">
        <v>2</v>
      </c>
      <c r="EF20">
        <v>2</v>
      </c>
      <c r="EG20">
        <v>1</v>
      </c>
      <c r="EH20">
        <v>0</v>
      </c>
      <c r="EI20">
        <v>1</v>
      </c>
      <c r="EJ20">
        <v>3</v>
      </c>
      <c r="EK20">
        <v>1</v>
      </c>
      <c r="EL20">
        <v>1</v>
      </c>
      <c r="EM20">
        <v>1</v>
      </c>
      <c r="EN20">
        <v>0</v>
      </c>
      <c r="EO20">
        <v>0</v>
      </c>
      <c r="EP20">
        <v>1</v>
      </c>
      <c r="EQ20">
        <v>4</v>
      </c>
      <c r="ER20">
        <v>3</v>
      </c>
      <c r="ES20">
        <v>0</v>
      </c>
      <c r="ET20">
        <v>0</v>
      </c>
      <c r="EU20">
        <v>1</v>
      </c>
      <c r="EV20">
        <v>1</v>
      </c>
      <c r="EW20">
        <v>2</v>
      </c>
      <c r="EX20">
        <v>0</v>
      </c>
      <c r="EY20">
        <v>1</v>
      </c>
      <c r="EZ20">
        <v>0</v>
      </c>
      <c r="FA20">
        <v>2</v>
      </c>
      <c r="FB20">
        <v>1</v>
      </c>
      <c r="FC20">
        <v>1</v>
      </c>
      <c r="FD20">
        <v>2</v>
      </c>
      <c r="FE20">
        <v>1</v>
      </c>
      <c r="FF20">
        <v>0</v>
      </c>
      <c r="FG20">
        <v>0</v>
      </c>
      <c r="FH20">
        <v>1</v>
      </c>
      <c r="FI20">
        <v>0</v>
      </c>
      <c r="FJ20">
        <v>1</v>
      </c>
      <c r="FK20">
        <v>0</v>
      </c>
      <c r="FL20">
        <v>0</v>
      </c>
      <c r="FM20">
        <v>0</v>
      </c>
      <c r="FN20">
        <v>1</v>
      </c>
      <c r="FO20">
        <v>1</v>
      </c>
      <c r="FP20">
        <v>1</v>
      </c>
      <c r="FQ20">
        <v>2</v>
      </c>
      <c r="FR20">
        <v>2</v>
      </c>
      <c r="FS20">
        <v>0</v>
      </c>
      <c r="FT20">
        <v>3</v>
      </c>
      <c r="FU20">
        <v>0</v>
      </c>
      <c r="FV20">
        <v>1</v>
      </c>
      <c r="FW20">
        <v>2</v>
      </c>
      <c r="FX20">
        <v>0</v>
      </c>
      <c r="FY20">
        <v>0</v>
      </c>
      <c r="FZ20">
        <v>2</v>
      </c>
      <c r="GA20">
        <v>4</v>
      </c>
      <c r="GB20">
        <v>1</v>
      </c>
      <c r="GC20">
        <v>3</v>
      </c>
      <c r="GD20">
        <v>6</v>
      </c>
      <c r="GE20">
        <v>5</v>
      </c>
      <c r="GF20">
        <v>8</v>
      </c>
      <c r="GG20">
        <v>9</v>
      </c>
      <c r="GH20">
        <v>6</v>
      </c>
      <c r="GI20">
        <v>11</v>
      </c>
      <c r="GJ20">
        <v>8</v>
      </c>
      <c r="GK20">
        <v>2</v>
      </c>
      <c r="GL20">
        <v>2</v>
      </c>
      <c r="GM20">
        <v>2</v>
      </c>
      <c r="GN20">
        <v>2</v>
      </c>
      <c r="GO20">
        <v>1</v>
      </c>
      <c r="GP20">
        <v>1</v>
      </c>
      <c r="GQ20">
        <v>0</v>
      </c>
      <c r="GR20">
        <v>0</v>
      </c>
      <c r="GS20">
        <v>0</v>
      </c>
      <c r="GT20">
        <v>1</v>
      </c>
      <c r="GU20">
        <v>0</v>
      </c>
      <c r="GV20">
        <v>0</v>
      </c>
      <c r="GW20">
        <v>0</v>
      </c>
      <c r="GX20">
        <v>1</v>
      </c>
      <c r="GY20">
        <v>1</v>
      </c>
      <c r="GZ20">
        <v>0</v>
      </c>
      <c r="HA20">
        <v>1</v>
      </c>
      <c r="HB20">
        <v>2</v>
      </c>
      <c r="HC20">
        <v>0</v>
      </c>
      <c r="HD20">
        <v>2</v>
      </c>
      <c r="HE20">
        <v>2</v>
      </c>
      <c r="HF20">
        <v>0</v>
      </c>
      <c r="HG20">
        <v>1</v>
      </c>
      <c r="HH20">
        <v>1</v>
      </c>
      <c r="HI20">
        <v>2</v>
      </c>
      <c r="HJ20">
        <v>3</v>
      </c>
      <c r="HK20">
        <v>0</v>
      </c>
      <c r="HL20">
        <v>2</v>
      </c>
      <c r="HM20">
        <v>13</v>
      </c>
      <c r="HN20">
        <v>4</v>
      </c>
      <c r="HO20">
        <v>6</v>
      </c>
      <c r="HP20">
        <v>3</v>
      </c>
      <c r="HQ20">
        <v>2</v>
      </c>
      <c r="HR20">
        <v>0</v>
      </c>
      <c r="HS20">
        <v>0</v>
      </c>
      <c r="HT20">
        <v>1</v>
      </c>
      <c r="HU20">
        <v>0</v>
      </c>
      <c r="HV20">
        <v>0</v>
      </c>
      <c r="HW20">
        <v>0</v>
      </c>
      <c r="HX20">
        <v>0</v>
      </c>
      <c r="HY20">
        <v>0</v>
      </c>
      <c r="HZ20">
        <v>0</v>
      </c>
      <c r="IA20">
        <v>0</v>
      </c>
      <c r="IB20">
        <v>0</v>
      </c>
      <c r="IC20">
        <v>1</v>
      </c>
      <c r="ID20">
        <v>2</v>
      </c>
      <c r="IE20">
        <v>0</v>
      </c>
      <c r="IF20">
        <v>0</v>
      </c>
      <c r="IG20">
        <v>0</v>
      </c>
      <c r="IH20">
        <v>0</v>
      </c>
      <c r="II20">
        <v>0</v>
      </c>
      <c r="IJ20">
        <v>1</v>
      </c>
      <c r="IK20">
        <v>3</v>
      </c>
      <c r="IL20">
        <v>3</v>
      </c>
      <c r="IM20">
        <v>1</v>
      </c>
      <c r="IN20">
        <v>4</v>
      </c>
      <c r="IO20">
        <v>0</v>
      </c>
      <c r="IP20">
        <v>2</v>
      </c>
      <c r="IQ20">
        <v>3</v>
      </c>
      <c r="IR20">
        <v>2</v>
      </c>
      <c r="IS20">
        <v>2</v>
      </c>
      <c r="IT20">
        <v>0</v>
      </c>
      <c r="IU20">
        <v>0</v>
      </c>
      <c r="IV20">
        <v>0</v>
      </c>
      <c r="IW20">
        <v>0</v>
      </c>
      <c r="IX20">
        <v>0</v>
      </c>
      <c r="IY20">
        <v>0</v>
      </c>
      <c r="IZ20">
        <v>0</v>
      </c>
    </row>
    <row r="21" spans="1:266" x14ac:dyDescent="0.3">
      <c r="A21" s="2">
        <v>11</v>
      </c>
      <c r="B21" s="4" t="str">
        <f>INDEX('Trip Gen Metadata'!B:B,MATCH('Trip Gen Counts'!A21,'Trip Gen Metadata'!A:A,0))</f>
        <v>Apprentice Academy High School of North Carolina</v>
      </c>
      <c r="C21" s="24">
        <f>INDEX('Trip Gen Metadata'!D:D,MATCH('Trip Gen Counts'!A21,'Trip Gen Metadata'!A:A,0))</f>
        <v>44684</v>
      </c>
      <c r="D21" s="2" t="s">
        <v>204</v>
      </c>
      <c r="BT21">
        <v>0</v>
      </c>
      <c r="BU21">
        <v>0</v>
      </c>
      <c r="BV21">
        <v>1</v>
      </c>
      <c r="BW21">
        <v>0</v>
      </c>
      <c r="BX21">
        <v>0</v>
      </c>
      <c r="BY21">
        <v>1</v>
      </c>
      <c r="BZ21">
        <v>1</v>
      </c>
      <c r="CA21">
        <v>0</v>
      </c>
      <c r="CB21">
        <v>0</v>
      </c>
      <c r="CC21">
        <v>0</v>
      </c>
      <c r="CD21">
        <v>0</v>
      </c>
      <c r="CE21">
        <v>0</v>
      </c>
      <c r="CF21">
        <v>0</v>
      </c>
      <c r="CG21">
        <v>0</v>
      </c>
      <c r="CH21">
        <v>0</v>
      </c>
      <c r="CI21">
        <v>0</v>
      </c>
      <c r="CJ21">
        <v>0</v>
      </c>
      <c r="CK21">
        <v>0</v>
      </c>
      <c r="CL21">
        <v>1</v>
      </c>
      <c r="CM21">
        <v>4</v>
      </c>
      <c r="CN21">
        <v>0</v>
      </c>
      <c r="CO21">
        <v>2</v>
      </c>
      <c r="CP21">
        <v>5</v>
      </c>
      <c r="CQ21">
        <v>1</v>
      </c>
      <c r="CR21">
        <v>1</v>
      </c>
      <c r="CS21">
        <v>11</v>
      </c>
      <c r="CT21">
        <v>10</v>
      </c>
      <c r="CU21">
        <v>8</v>
      </c>
      <c r="CV21">
        <v>10</v>
      </c>
      <c r="CW21">
        <v>10</v>
      </c>
      <c r="CX21">
        <v>9</v>
      </c>
      <c r="CY21">
        <v>8</v>
      </c>
      <c r="CZ21">
        <v>1</v>
      </c>
      <c r="DA21">
        <v>4</v>
      </c>
      <c r="DB21">
        <v>3</v>
      </c>
      <c r="DC21">
        <v>1</v>
      </c>
      <c r="DD21">
        <v>0</v>
      </c>
      <c r="DE21">
        <v>1</v>
      </c>
      <c r="DF21">
        <v>0</v>
      </c>
      <c r="DG21">
        <v>1</v>
      </c>
      <c r="DH21">
        <v>1</v>
      </c>
      <c r="DI21">
        <v>1</v>
      </c>
      <c r="DJ21">
        <v>1</v>
      </c>
      <c r="DK21">
        <v>0</v>
      </c>
      <c r="DL21">
        <v>0</v>
      </c>
      <c r="DM21">
        <v>1</v>
      </c>
      <c r="DN21">
        <v>0</v>
      </c>
      <c r="DO21">
        <v>0</v>
      </c>
      <c r="DP21">
        <v>0</v>
      </c>
      <c r="DQ21">
        <v>1</v>
      </c>
      <c r="DR21">
        <v>0</v>
      </c>
      <c r="DS21">
        <v>2</v>
      </c>
      <c r="DT21">
        <v>0</v>
      </c>
      <c r="DU21">
        <v>0</v>
      </c>
      <c r="DV21">
        <v>0</v>
      </c>
      <c r="DW21">
        <v>1</v>
      </c>
      <c r="DX21">
        <v>2</v>
      </c>
      <c r="DY21">
        <v>0</v>
      </c>
      <c r="DZ21">
        <v>3</v>
      </c>
      <c r="EA21">
        <v>1</v>
      </c>
      <c r="EB21">
        <v>0</v>
      </c>
      <c r="EC21">
        <v>0</v>
      </c>
      <c r="ED21">
        <v>0</v>
      </c>
      <c r="EE21">
        <v>1</v>
      </c>
      <c r="EF21">
        <v>0</v>
      </c>
      <c r="EG21">
        <v>2</v>
      </c>
      <c r="EH21">
        <v>0</v>
      </c>
      <c r="EI21">
        <v>1</v>
      </c>
      <c r="EJ21">
        <v>0</v>
      </c>
      <c r="EK21">
        <v>3</v>
      </c>
      <c r="EL21">
        <v>3</v>
      </c>
      <c r="EM21">
        <v>1</v>
      </c>
      <c r="EN21">
        <v>0</v>
      </c>
      <c r="EO21">
        <v>0</v>
      </c>
      <c r="EP21">
        <v>1</v>
      </c>
      <c r="EQ21">
        <v>2</v>
      </c>
      <c r="ER21">
        <v>9</v>
      </c>
      <c r="ES21">
        <v>2</v>
      </c>
      <c r="ET21">
        <v>0</v>
      </c>
      <c r="EU21">
        <v>1</v>
      </c>
      <c r="EV21">
        <v>1</v>
      </c>
      <c r="EW21">
        <v>2</v>
      </c>
      <c r="EX21">
        <v>0</v>
      </c>
      <c r="EY21">
        <v>0</v>
      </c>
      <c r="EZ21">
        <v>1</v>
      </c>
      <c r="FA21">
        <v>1</v>
      </c>
      <c r="FB21">
        <v>0</v>
      </c>
      <c r="FC21">
        <v>1</v>
      </c>
      <c r="FD21">
        <v>0</v>
      </c>
      <c r="FE21">
        <v>2</v>
      </c>
      <c r="FF21">
        <v>0</v>
      </c>
      <c r="FG21">
        <v>1</v>
      </c>
      <c r="FH21">
        <v>1</v>
      </c>
      <c r="FI21">
        <v>0</v>
      </c>
      <c r="FJ21">
        <v>0</v>
      </c>
      <c r="FK21">
        <v>0</v>
      </c>
      <c r="FL21">
        <v>0</v>
      </c>
      <c r="FM21">
        <v>0</v>
      </c>
      <c r="FN21">
        <v>1</v>
      </c>
      <c r="FO21">
        <v>0</v>
      </c>
      <c r="FP21">
        <v>1</v>
      </c>
      <c r="FQ21">
        <v>3</v>
      </c>
      <c r="FR21">
        <v>4</v>
      </c>
      <c r="FS21">
        <v>1</v>
      </c>
      <c r="FT21">
        <v>0</v>
      </c>
      <c r="FU21">
        <v>1</v>
      </c>
      <c r="FV21">
        <v>1</v>
      </c>
      <c r="FW21">
        <v>1</v>
      </c>
      <c r="FX21">
        <v>1</v>
      </c>
      <c r="FY21">
        <v>3</v>
      </c>
      <c r="FZ21">
        <v>0</v>
      </c>
      <c r="GA21">
        <v>4</v>
      </c>
      <c r="GB21">
        <v>1</v>
      </c>
      <c r="GC21">
        <v>1</v>
      </c>
      <c r="GD21">
        <v>2</v>
      </c>
      <c r="GE21">
        <v>1</v>
      </c>
      <c r="GF21">
        <v>2</v>
      </c>
      <c r="GG21">
        <v>1</v>
      </c>
      <c r="GH21">
        <v>27</v>
      </c>
      <c r="GI21">
        <v>22</v>
      </c>
      <c r="GJ21">
        <v>18</v>
      </c>
      <c r="GK21">
        <v>12</v>
      </c>
      <c r="GL21">
        <v>3</v>
      </c>
      <c r="GM21">
        <v>3</v>
      </c>
      <c r="GN21">
        <v>2</v>
      </c>
      <c r="GO21">
        <v>7</v>
      </c>
      <c r="GP21">
        <v>0</v>
      </c>
      <c r="GQ21">
        <v>1</v>
      </c>
      <c r="GR21">
        <v>3</v>
      </c>
      <c r="GS21">
        <v>0</v>
      </c>
      <c r="GT21">
        <v>2</v>
      </c>
      <c r="GU21">
        <v>2</v>
      </c>
      <c r="GV21">
        <v>0</v>
      </c>
      <c r="GW21">
        <v>0</v>
      </c>
      <c r="GX21">
        <v>0</v>
      </c>
      <c r="GY21">
        <v>2</v>
      </c>
      <c r="GZ21">
        <v>1</v>
      </c>
      <c r="HA21">
        <v>0</v>
      </c>
      <c r="HB21">
        <v>2</v>
      </c>
      <c r="HC21">
        <v>1</v>
      </c>
      <c r="HD21">
        <v>0</v>
      </c>
      <c r="HE21">
        <v>2</v>
      </c>
      <c r="HF21">
        <v>5</v>
      </c>
      <c r="HG21">
        <v>4</v>
      </c>
      <c r="HH21">
        <v>1</v>
      </c>
      <c r="HI21">
        <v>2</v>
      </c>
      <c r="HJ21">
        <v>1</v>
      </c>
      <c r="HK21">
        <v>0</v>
      </c>
      <c r="HL21">
        <v>0</v>
      </c>
      <c r="HM21">
        <v>3</v>
      </c>
      <c r="HN21">
        <v>5</v>
      </c>
      <c r="HO21">
        <v>4</v>
      </c>
      <c r="HP21">
        <v>4</v>
      </c>
      <c r="HQ21">
        <v>0</v>
      </c>
      <c r="HR21">
        <v>0</v>
      </c>
      <c r="HS21">
        <v>0</v>
      </c>
      <c r="HT21">
        <v>0</v>
      </c>
      <c r="HU21">
        <v>1</v>
      </c>
      <c r="HV21">
        <v>0</v>
      </c>
      <c r="HW21">
        <v>0</v>
      </c>
      <c r="HX21">
        <v>0</v>
      </c>
      <c r="HY21">
        <v>0</v>
      </c>
      <c r="HZ21">
        <v>0</v>
      </c>
      <c r="IA21">
        <v>0</v>
      </c>
      <c r="IB21">
        <v>1</v>
      </c>
      <c r="IC21">
        <v>0</v>
      </c>
      <c r="ID21">
        <v>0</v>
      </c>
      <c r="IE21">
        <v>1</v>
      </c>
      <c r="IF21">
        <v>0</v>
      </c>
      <c r="IG21">
        <v>1</v>
      </c>
      <c r="IH21">
        <v>0</v>
      </c>
      <c r="II21">
        <v>0</v>
      </c>
      <c r="IJ21">
        <v>0</v>
      </c>
      <c r="IK21">
        <v>0</v>
      </c>
      <c r="IL21">
        <v>1</v>
      </c>
      <c r="IM21">
        <v>0</v>
      </c>
      <c r="IN21">
        <v>1</v>
      </c>
      <c r="IO21">
        <v>3</v>
      </c>
      <c r="IP21">
        <v>0</v>
      </c>
      <c r="IQ21">
        <v>0</v>
      </c>
      <c r="IR21">
        <v>1</v>
      </c>
      <c r="IS21">
        <v>4</v>
      </c>
      <c r="IT21">
        <v>15</v>
      </c>
      <c r="IU21">
        <v>4</v>
      </c>
      <c r="IV21">
        <v>2</v>
      </c>
      <c r="IW21">
        <v>1</v>
      </c>
      <c r="IX21">
        <v>0</v>
      </c>
      <c r="IY21">
        <v>5</v>
      </c>
      <c r="IZ21">
        <v>3</v>
      </c>
    </row>
    <row r="22" spans="1:266" x14ac:dyDescent="0.3">
      <c r="A22" s="2">
        <v>13</v>
      </c>
      <c r="B22" s="4" t="str">
        <f>INDEX('Trip Gen Metadata'!B:B,MATCH('Trip Gen Counts'!A22,'Trip Gen Metadata'!A:A,0))</f>
        <v>Arapahoe Charter School</v>
      </c>
      <c r="C22" s="24">
        <f>INDEX('Trip Gen Metadata'!D:D,MATCH('Trip Gen Counts'!A22,'Trip Gen Metadata'!A:A,0))</f>
        <v>44691</v>
      </c>
      <c r="D22" s="2" t="s">
        <v>205</v>
      </c>
      <c r="BT22">
        <v>1</v>
      </c>
      <c r="BU22">
        <v>0</v>
      </c>
      <c r="BV22">
        <v>1</v>
      </c>
      <c r="BW22">
        <v>1</v>
      </c>
      <c r="BX22">
        <v>1</v>
      </c>
      <c r="BY22">
        <v>0</v>
      </c>
      <c r="BZ22">
        <v>0</v>
      </c>
      <c r="CA22">
        <v>0</v>
      </c>
      <c r="CB22">
        <v>1</v>
      </c>
      <c r="CC22">
        <v>0</v>
      </c>
      <c r="CD22">
        <v>1</v>
      </c>
      <c r="CE22">
        <v>1</v>
      </c>
      <c r="CF22">
        <v>2</v>
      </c>
      <c r="CG22">
        <v>0</v>
      </c>
      <c r="CH22">
        <v>0</v>
      </c>
      <c r="CI22">
        <v>4</v>
      </c>
      <c r="CJ22">
        <v>3</v>
      </c>
      <c r="CK22">
        <v>5</v>
      </c>
      <c r="CL22">
        <v>6</v>
      </c>
      <c r="CM22">
        <v>7</v>
      </c>
      <c r="CN22">
        <v>4</v>
      </c>
      <c r="CO22">
        <v>15</v>
      </c>
      <c r="CP22">
        <v>12</v>
      </c>
      <c r="CQ22">
        <v>5</v>
      </c>
      <c r="CR22">
        <v>11</v>
      </c>
      <c r="CS22">
        <v>13</v>
      </c>
      <c r="CT22">
        <v>26</v>
      </c>
      <c r="CU22">
        <v>20</v>
      </c>
      <c r="CV22">
        <v>14</v>
      </c>
      <c r="CW22">
        <v>0</v>
      </c>
      <c r="CX22">
        <v>0</v>
      </c>
      <c r="CY22">
        <v>0</v>
      </c>
      <c r="CZ22">
        <v>1</v>
      </c>
      <c r="DA22">
        <v>0</v>
      </c>
      <c r="DB22">
        <v>0</v>
      </c>
      <c r="DC22">
        <v>3</v>
      </c>
      <c r="DD22">
        <v>0</v>
      </c>
      <c r="DE22">
        <v>1</v>
      </c>
      <c r="DF22">
        <v>0</v>
      </c>
      <c r="DG22">
        <v>2</v>
      </c>
      <c r="DH22">
        <v>0</v>
      </c>
      <c r="DI22">
        <v>0</v>
      </c>
      <c r="DJ22">
        <v>0</v>
      </c>
      <c r="DK22">
        <v>1</v>
      </c>
      <c r="DL22">
        <v>3</v>
      </c>
      <c r="DM22">
        <v>1</v>
      </c>
      <c r="DN22">
        <v>0</v>
      </c>
      <c r="DO22">
        <v>1</v>
      </c>
      <c r="DP22">
        <v>0</v>
      </c>
      <c r="DQ22">
        <v>1</v>
      </c>
      <c r="DR22">
        <v>0</v>
      </c>
      <c r="DS22">
        <v>1</v>
      </c>
      <c r="DT22">
        <v>2</v>
      </c>
      <c r="DU22">
        <v>0</v>
      </c>
      <c r="DV22">
        <v>0</v>
      </c>
      <c r="DW22">
        <v>0</v>
      </c>
      <c r="DX22">
        <v>0</v>
      </c>
      <c r="DY22">
        <v>1</v>
      </c>
      <c r="DZ22">
        <v>0</v>
      </c>
      <c r="EA22">
        <v>0</v>
      </c>
      <c r="EB22">
        <v>1</v>
      </c>
      <c r="EC22">
        <v>2</v>
      </c>
      <c r="ED22">
        <v>1</v>
      </c>
      <c r="EE22">
        <v>0</v>
      </c>
      <c r="EF22">
        <v>0</v>
      </c>
      <c r="EG22">
        <v>0</v>
      </c>
      <c r="EH22">
        <v>0</v>
      </c>
      <c r="EI22">
        <v>0</v>
      </c>
      <c r="EJ22">
        <v>1</v>
      </c>
      <c r="EK22">
        <v>0</v>
      </c>
      <c r="EL22">
        <v>0</v>
      </c>
      <c r="EM22">
        <v>3</v>
      </c>
      <c r="EN22">
        <v>0</v>
      </c>
      <c r="EO22">
        <v>2</v>
      </c>
      <c r="EP22">
        <v>0</v>
      </c>
      <c r="EQ22">
        <v>0</v>
      </c>
      <c r="ER22">
        <v>1</v>
      </c>
      <c r="ES22">
        <v>2</v>
      </c>
      <c r="ET22">
        <v>1</v>
      </c>
      <c r="EU22">
        <v>1</v>
      </c>
      <c r="EV22">
        <v>0</v>
      </c>
      <c r="EW22">
        <v>0</v>
      </c>
      <c r="EX22">
        <v>1</v>
      </c>
      <c r="EY22">
        <v>1</v>
      </c>
      <c r="EZ22">
        <v>0</v>
      </c>
      <c r="FA22">
        <v>2</v>
      </c>
      <c r="FB22">
        <v>2</v>
      </c>
      <c r="FC22">
        <v>1</v>
      </c>
      <c r="FD22">
        <v>0</v>
      </c>
      <c r="FE22">
        <v>1</v>
      </c>
      <c r="FF22">
        <v>0</v>
      </c>
      <c r="FG22">
        <v>1</v>
      </c>
      <c r="FH22">
        <v>0</v>
      </c>
      <c r="FI22">
        <v>0</v>
      </c>
      <c r="FJ22">
        <v>1</v>
      </c>
      <c r="FK22">
        <v>0</v>
      </c>
      <c r="FL22">
        <v>1</v>
      </c>
      <c r="FM22">
        <v>0</v>
      </c>
      <c r="FN22">
        <v>0</v>
      </c>
      <c r="FO22">
        <v>1</v>
      </c>
      <c r="FP22">
        <v>3</v>
      </c>
      <c r="FQ22">
        <v>1</v>
      </c>
      <c r="FR22">
        <v>3</v>
      </c>
      <c r="FS22">
        <v>0</v>
      </c>
      <c r="FT22">
        <v>3</v>
      </c>
      <c r="FU22">
        <v>0</v>
      </c>
      <c r="FV22">
        <v>2</v>
      </c>
      <c r="FW22">
        <v>2</v>
      </c>
      <c r="FX22">
        <v>3</v>
      </c>
      <c r="FY22">
        <v>3</v>
      </c>
      <c r="FZ22">
        <v>6</v>
      </c>
      <c r="GA22">
        <v>6</v>
      </c>
      <c r="GB22">
        <v>4</v>
      </c>
      <c r="GC22">
        <v>7</v>
      </c>
      <c r="GD22">
        <v>3</v>
      </c>
      <c r="GE22">
        <v>1</v>
      </c>
      <c r="GF22">
        <v>0</v>
      </c>
      <c r="GG22">
        <v>1</v>
      </c>
      <c r="GH22">
        <v>1</v>
      </c>
      <c r="GI22">
        <v>0</v>
      </c>
      <c r="GJ22">
        <v>0</v>
      </c>
      <c r="GK22">
        <v>0</v>
      </c>
      <c r="GL22">
        <v>0</v>
      </c>
      <c r="GM22">
        <v>0</v>
      </c>
      <c r="GN22">
        <v>0</v>
      </c>
      <c r="GO22">
        <v>0</v>
      </c>
      <c r="GP22">
        <v>0</v>
      </c>
      <c r="GQ22">
        <v>1</v>
      </c>
      <c r="GR22">
        <v>0</v>
      </c>
      <c r="GS22">
        <v>1</v>
      </c>
      <c r="GT22">
        <v>1</v>
      </c>
      <c r="GU22">
        <v>1</v>
      </c>
      <c r="GV22">
        <v>0</v>
      </c>
      <c r="GW22">
        <v>0</v>
      </c>
      <c r="GX22">
        <v>1</v>
      </c>
      <c r="GY22">
        <v>0</v>
      </c>
      <c r="GZ22">
        <v>0</v>
      </c>
      <c r="HA22">
        <v>1</v>
      </c>
      <c r="HB22">
        <v>0</v>
      </c>
      <c r="HC22">
        <v>0</v>
      </c>
      <c r="HD22">
        <v>1</v>
      </c>
      <c r="HE22">
        <v>0</v>
      </c>
      <c r="HF22">
        <v>0</v>
      </c>
      <c r="HG22">
        <v>0</v>
      </c>
      <c r="HH22">
        <v>0</v>
      </c>
      <c r="HI22">
        <v>0</v>
      </c>
      <c r="HJ22">
        <v>0</v>
      </c>
      <c r="HK22">
        <v>0</v>
      </c>
      <c r="HL22">
        <v>0</v>
      </c>
      <c r="HM22">
        <v>0</v>
      </c>
      <c r="HN22">
        <v>0</v>
      </c>
      <c r="HO22">
        <v>0</v>
      </c>
      <c r="HP22">
        <v>0</v>
      </c>
      <c r="HQ22">
        <v>3</v>
      </c>
      <c r="HR22">
        <v>0</v>
      </c>
      <c r="HS22">
        <v>0</v>
      </c>
      <c r="HT22">
        <v>0</v>
      </c>
      <c r="HU22">
        <v>0</v>
      </c>
      <c r="HV22">
        <v>0</v>
      </c>
      <c r="HW22">
        <v>0</v>
      </c>
      <c r="HX22">
        <v>1</v>
      </c>
    </row>
    <row r="23" spans="1:266" x14ac:dyDescent="0.3">
      <c r="A23" s="2">
        <v>13</v>
      </c>
      <c r="B23" s="4" t="str">
        <f>INDEX('Trip Gen Metadata'!B:B,MATCH('Trip Gen Counts'!A23,'Trip Gen Metadata'!A:A,0))</f>
        <v>Arapahoe Charter School</v>
      </c>
      <c r="C23" s="24">
        <f>INDEX('Trip Gen Metadata'!D:D,MATCH('Trip Gen Counts'!A23,'Trip Gen Metadata'!A:A,0))</f>
        <v>44691</v>
      </c>
      <c r="D23" s="2" t="s">
        <v>204</v>
      </c>
      <c r="BT23">
        <v>0</v>
      </c>
      <c r="BU23">
        <v>0</v>
      </c>
      <c r="BV23">
        <v>0</v>
      </c>
      <c r="BW23">
        <v>1</v>
      </c>
      <c r="BX23">
        <v>0</v>
      </c>
      <c r="BY23">
        <v>1</v>
      </c>
      <c r="BZ23">
        <v>0</v>
      </c>
      <c r="CA23">
        <v>1</v>
      </c>
      <c r="CB23">
        <v>0</v>
      </c>
      <c r="CC23">
        <v>0</v>
      </c>
      <c r="CD23">
        <v>0</v>
      </c>
      <c r="CE23">
        <v>1</v>
      </c>
      <c r="CF23">
        <v>1</v>
      </c>
      <c r="CG23">
        <v>0</v>
      </c>
      <c r="CH23">
        <v>0</v>
      </c>
      <c r="CI23">
        <v>0</v>
      </c>
      <c r="CJ23">
        <v>0</v>
      </c>
      <c r="CK23">
        <v>0</v>
      </c>
      <c r="CL23">
        <v>0</v>
      </c>
      <c r="CM23">
        <v>0</v>
      </c>
      <c r="CN23">
        <v>0</v>
      </c>
      <c r="CO23">
        <v>1</v>
      </c>
      <c r="CP23">
        <v>1</v>
      </c>
      <c r="CQ23">
        <v>0</v>
      </c>
      <c r="CR23">
        <v>0</v>
      </c>
      <c r="CS23">
        <v>0</v>
      </c>
      <c r="CT23">
        <v>23</v>
      </c>
      <c r="CU23">
        <v>19</v>
      </c>
      <c r="CV23">
        <v>16</v>
      </c>
      <c r="CW23">
        <v>6</v>
      </c>
      <c r="CX23">
        <v>0</v>
      </c>
      <c r="CY23">
        <v>1</v>
      </c>
      <c r="CZ23">
        <v>1</v>
      </c>
      <c r="DA23">
        <v>1</v>
      </c>
      <c r="DB23">
        <v>1</v>
      </c>
      <c r="DC23">
        <v>0</v>
      </c>
      <c r="DD23">
        <v>0</v>
      </c>
      <c r="DE23">
        <v>1</v>
      </c>
      <c r="DF23">
        <v>0</v>
      </c>
      <c r="DG23">
        <v>0</v>
      </c>
      <c r="DH23">
        <v>1</v>
      </c>
      <c r="DI23">
        <v>1</v>
      </c>
      <c r="DJ23">
        <v>0</v>
      </c>
      <c r="DK23">
        <v>0</v>
      </c>
      <c r="DL23">
        <v>0</v>
      </c>
      <c r="DM23">
        <v>1</v>
      </c>
      <c r="DN23">
        <v>1</v>
      </c>
      <c r="DO23">
        <v>0</v>
      </c>
      <c r="DP23">
        <v>0</v>
      </c>
      <c r="DQ23">
        <v>0</v>
      </c>
      <c r="DR23">
        <v>0</v>
      </c>
      <c r="DS23">
        <v>0</v>
      </c>
      <c r="DT23">
        <v>1</v>
      </c>
      <c r="DU23">
        <v>1</v>
      </c>
      <c r="DV23">
        <v>2</v>
      </c>
      <c r="DW23">
        <v>0</v>
      </c>
      <c r="DX23">
        <v>1</v>
      </c>
      <c r="DY23">
        <v>0</v>
      </c>
      <c r="DZ23">
        <v>1</v>
      </c>
      <c r="EA23">
        <v>0</v>
      </c>
      <c r="EB23">
        <v>0</v>
      </c>
      <c r="EC23">
        <v>0</v>
      </c>
      <c r="ED23">
        <v>3</v>
      </c>
      <c r="EE23">
        <v>1</v>
      </c>
      <c r="EF23">
        <v>0</v>
      </c>
      <c r="EG23">
        <v>0</v>
      </c>
      <c r="EH23">
        <v>1</v>
      </c>
      <c r="EI23">
        <v>0</v>
      </c>
      <c r="EJ23">
        <v>1</v>
      </c>
      <c r="EK23">
        <v>0</v>
      </c>
      <c r="EL23">
        <v>2</v>
      </c>
      <c r="EM23">
        <v>1</v>
      </c>
      <c r="EN23">
        <v>1</v>
      </c>
      <c r="EO23">
        <v>0</v>
      </c>
      <c r="EP23">
        <v>0</v>
      </c>
      <c r="EQ23">
        <v>1</v>
      </c>
      <c r="ER23">
        <v>1</v>
      </c>
      <c r="ES23">
        <v>2</v>
      </c>
      <c r="ET23">
        <v>2</v>
      </c>
      <c r="EU23">
        <v>2</v>
      </c>
      <c r="EV23">
        <v>1</v>
      </c>
      <c r="EW23">
        <v>0</v>
      </c>
      <c r="EX23">
        <v>1</v>
      </c>
      <c r="EY23">
        <v>0</v>
      </c>
      <c r="EZ23">
        <v>0</v>
      </c>
      <c r="FA23">
        <v>1</v>
      </c>
      <c r="FB23">
        <v>1</v>
      </c>
      <c r="FC23">
        <v>2</v>
      </c>
      <c r="FD23">
        <v>1</v>
      </c>
      <c r="FE23">
        <v>0</v>
      </c>
      <c r="FF23">
        <v>3</v>
      </c>
      <c r="FG23">
        <v>0</v>
      </c>
      <c r="FH23">
        <v>0</v>
      </c>
      <c r="FI23">
        <v>1</v>
      </c>
      <c r="FJ23">
        <v>1</v>
      </c>
      <c r="FK23">
        <v>1</v>
      </c>
      <c r="FL23">
        <v>2</v>
      </c>
      <c r="FM23">
        <v>0</v>
      </c>
      <c r="FN23">
        <v>1</v>
      </c>
      <c r="FO23">
        <v>0</v>
      </c>
      <c r="FP23">
        <v>0</v>
      </c>
      <c r="FQ23">
        <v>3</v>
      </c>
      <c r="FR23">
        <v>2</v>
      </c>
      <c r="FS23">
        <v>1</v>
      </c>
      <c r="FT23">
        <v>2</v>
      </c>
      <c r="FU23">
        <v>1</v>
      </c>
      <c r="FV23">
        <v>2</v>
      </c>
      <c r="FW23">
        <v>1</v>
      </c>
      <c r="FX23">
        <v>2</v>
      </c>
      <c r="FY23">
        <v>1</v>
      </c>
      <c r="FZ23">
        <v>0</v>
      </c>
      <c r="GA23">
        <v>1</v>
      </c>
      <c r="GB23">
        <v>1</v>
      </c>
      <c r="GC23">
        <v>3</v>
      </c>
      <c r="GD23">
        <v>18</v>
      </c>
      <c r="GE23">
        <v>22</v>
      </c>
      <c r="GF23">
        <v>15</v>
      </c>
      <c r="GG23">
        <v>3</v>
      </c>
      <c r="GH23">
        <v>12</v>
      </c>
      <c r="GI23">
        <v>9</v>
      </c>
      <c r="GJ23">
        <v>5</v>
      </c>
      <c r="GK23">
        <v>5</v>
      </c>
      <c r="GL23">
        <v>1</v>
      </c>
      <c r="GM23">
        <v>2</v>
      </c>
      <c r="GN23">
        <v>0</v>
      </c>
      <c r="GO23">
        <v>4</v>
      </c>
      <c r="GP23">
        <v>1</v>
      </c>
      <c r="GQ23">
        <v>2</v>
      </c>
      <c r="GR23">
        <v>1</v>
      </c>
      <c r="GS23">
        <v>0</v>
      </c>
      <c r="GT23">
        <v>0</v>
      </c>
      <c r="GU23">
        <v>2</v>
      </c>
      <c r="GV23">
        <v>1</v>
      </c>
      <c r="GW23">
        <v>0</v>
      </c>
      <c r="GX23">
        <v>1</v>
      </c>
      <c r="GY23">
        <v>2</v>
      </c>
      <c r="GZ23">
        <v>1</v>
      </c>
      <c r="HA23">
        <v>1</v>
      </c>
      <c r="HB23">
        <v>1</v>
      </c>
      <c r="HC23">
        <v>1</v>
      </c>
      <c r="HD23">
        <v>0</v>
      </c>
      <c r="HE23">
        <v>1</v>
      </c>
      <c r="HF23">
        <v>0</v>
      </c>
      <c r="HG23">
        <v>0</v>
      </c>
      <c r="HH23">
        <v>0</v>
      </c>
      <c r="HI23">
        <v>0</v>
      </c>
      <c r="HJ23">
        <v>0</v>
      </c>
      <c r="HK23">
        <v>0</v>
      </c>
      <c r="HL23">
        <v>0</v>
      </c>
      <c r="HM23">
        <v>3</v>
      </c>
      <c r="HN23">
        <v>0</v>
      </c>
      <c r="HO23">
        <v>0</v>
      </c>
      <c r="HP23">
        <v>0</v>
      </c>
      <c r="HQ23">
        <v>0</v>
      </c>
      <c r="HR23">
        <v>0</v>
      </c>
      <c r="HS23">
        <v>0</v>
      </c>
      <c r="HT23">
        <v>0</v>
      </c>
      <c r="HU23">
        <v>0</v>
      </c>
      <c r="HV23">
        <v>3</v>
      </c>
      <c r="HW23">
        <v>0</v>
      </c>
      <c r="HX23">
        <v>1</v>
      </c>
    </row>
    <row r="24" spans="1:266" x14ac:dyDescent="0.3">
      <c r="A24" s="2">
        <v>14</v>
      </c>
      <c r="B24" s="4" t="str">
        <f>INDEX('Trip Gen Metadata'!B:B,MATCH('Trip Gen Counts'!A24,'Trip Gen Metadata'!A:A,0))</f>
        <v>Research Triangle High School</v>
      </c>
      <c r="C24" s="24">
        <f>INDEX('Trip Gen Metadata'!D:D,MATCH('Trip Gen Counts'!A24,'Trip Gen Metadata'!A:A,0))</f>
        <v>44692</v>
      </c>
      <c r="D24" s="2" t="s">
        <v>205</v>
      </c>
      <c r="CI24">
        <v>1</v>
      </c>
      <c r="CJ24">
        <v>0</v>
      </c>
      <c r="CK24">
        <v>1</v>
      </c>
      <c r="CL24">
        <v>3</v>
      </c>
      <c r="CM24">
        <v>0</v>
      </c>
      <c r="CN24">
        <v>3</v>
      </c>
      <c r="CO24">
        <v>4</v>
      </c>
      <c r="CP24">
        <v>6</v>
      </c>
      <c r="CQ24">
        <v>6</v>
      </c>
      <c r="CR24">
        <v>6</v>
      </c>
      <c r="CS24">
        <v>4</v>
      </c>
      <c r="CT24">
        <v>12</v>
      </c>
      <c r="CU24">
        <v>14</v>
      </c>
      <c r="CV24">
        <v>12</v>
      </c>
      <c r="CW24">
        <v>15</v>
      </c>
      <c r="CX24">
        <v>14</v>
      </c>
      <c r="CY24">
        <v>16</v>
      </c>
      <c r="CZ24">
        <v>23</v>
      </c>
      <c r="DA24">
        <v>32</v>
      </c>
      <c r="DB24">
        <v>45</v>
      </c>
      <c r="DC24">
        <v>52</v>
      </c>
      <c r="DD24">
        <v>40</v>
      </c>
      <c r="DE24">
        <v>64</v>
      </c>
      <c r="DF24">
        <v>19</v>
      </c>
      <c r="DG24">
        <v>13</v>
      </c>
      <c r="DH24">
        <v>9</v>
      </c>
      <c r="DI24">
        <v>5</v>
      </c>
      <c r="DJ24">
        <v>2</v>
      </c>
      <c r="DK24">
        <v>1</v>
      </c>
      <c r="DL24">
        <v>0</v>
      </c>
      <c r="DM24">
        <v>1</v>
      </c>
      <c r="DN24">
        <v>0</v>
      </c>
      <c r="DO24">
        <v>2</v>
      </c>
      <c r="DP24">
        <v>1</v>
      </c>
      <c r="DQ24">
        <v>4</v>
      </c>
      <c r="DR24">
        <v>1</v>
      </c>
      <c r="DS24">
        <v>0</v>
      </c>
      <c r="DT24">
        <v>0</v>
      </c>
      <c r="DU24">
        <v>0</v>
      </c>
      <c r="DV24">
        <v>2</v>
      </c>
      <c r="DW24">
        <v>3</v>
      </c>
      <c r="DX24">
        <v>0</v>
      </c>
      <c r="DY24">
        <v>1</v>
      </c>
      <c r="DZ24">
        <v>0</v>
      </c>
      <c r="EA24">
        <v>1</v>
      </c>
      <c r="EB24">
        <v>0</v>
      </c>
      <c r="EC24">
        <v>1</v>
      </c>
      <c r="ED24">
        <v>1</v>
      </c>
      <c r="EE24">
        <v>3</v>
      </c>
      <c r="EF24">
        <v>0</v>
      </c>
      <c r="EG24">
        <v>1</v>
      </c>
      <c r="EH24">
        <v>1</v>
      </c>
      <c r="EI24">
        <v>1</v>
      </c>
      <c r="EJ24">
        <v>3</v>
      </c>
      <c r="EK24">
        <v>2</v>
      </c>
      <c r="EL24">
        <v>2</v>
      </c>
      <c r="EM24">
        <v>7</v>
      </c>
      <c r="EN24">
        <v>3</v>
      </c>
      <c r="EO24">
        <v>3</v>
      </c>
      <c r="EP24">
        <v>2</v>
      </c>
      <c r="EQ24">
        <v>3</v>
      </c>
      <c r="ER24">
        <v>3</v>
      </c>
      <c r="ES24">
        <v>1</v>
      </c>
      <c r="ET24">
        <v>2</v>
      </c>
      <c r="EU24">
        <v>4</v>
      </c>
      <c r="EV24">
        <v>5</v>
      </c>
      <c r="EW24">
        <v>0</v>
      </c>
      <c r="EX24">
        <v>1</v>
      </c>
      <c r="EY24">
        <v>1</v>
      </c>
      <c r="EZ24">
        <v>2</v>
      </c>
      <c r="FA24">
        <v>0</v>
      </c>
      <c r="FB24">
        <v>1</v>
      </c>
      <c r="FC24">
        <v>1</v>
      </c>
      <c r="FD24">
        <v>1</v>
      </c>
      <c r="FE24">
        <v>0</v>
      </c>
      <c r="FF24">
        <v>1</v>
      </c>
      <c r="FG24">
        <v>0</v>
      </c>
      <c r="FH24">
        <v>0</v>
      </c>
      <c r="FI24">
        <v>1</v>
      </c>
      <c r="FJ24">
        <v>0</v>
      </c>
      <c r="FK24">
        <v>1</v>
      </c>
      <c r="FL24">
        <v>0</v>
      </c>
      <c r="FM24">
        <v>1</v>
      </c>
      <c r="FN24">
        <v>0</v>
      </c>
      <c r="FO24">
        <v>1</v>
      </c>
      <c r="FP24">
        <v>1</v>
      </c>
      <c r="FQ24">
        <v>0</v>
      </c>
      <c r="FR24">
        <v>2</v>
      </c>
      <c r="FS24">
        <v>2</v>
      </c>
      <c r="FT24">
        <v>1</v>
      </c>
      <c r="FU24">
        <v>0</v>
      </c>
      <c r="FV24">
        <v>1</v>
      </c>
      <c r="FW24">
        <v>0</v>
      </c>
      <c r="FX24">
        <v>0</v>
      </c>
      <c r="FY24">
        <v>1</v>
      </c>
      <c r="FZ24">
        <v>3</v>
      </c>
      <c r="GA24">
        <v>1</v>
      </c>
      <c r="GB24">
        <v>1</v>
      </c>
      <c r="GC24">
        <v>4</v>
      </c>
      <c r="GD24">
        <v>6</v>
      </c>
      <c r="GE24">
        <v>5</v>
      </c>
      <c r="GF24">
        <v>6</v>
      </c>
      <c r="GG24">
        <v>5</v>
      </c>
      <c r="GH24">
        <v>5</v>
      </c>
      <c r="GI24">
        <v>6</v>
      </c>
      <c r="GJ24">
        <v>8</v>
      </c>
      <c r="GK24">
        <v>13</v>
      </c>
      <c r="GL24">
        <v>16</v>
      </c>
      <c r="GM24">
        <v>9</v>
      </c>
      <c r="GN24">
        <v>17</v>
      </c>
      <c r="GO24">
        <v>16</v>
      </c>
      <c r="GP24">
        <v>15</v>
      </c>
      <c r="GQ24">
        <v>17</v>
      </c>
      <c r="GR24">
        <v>14</v>
      </c>
      <c r="GS24">
        <v>17</v>
      </c>
      <c r="GT24">
        <v>13</v>
      </c>
      <c r="GU24">
        <v>12</v>
      </c>
      <c r="GV24">
        <v>4</v>
      </c>
      <c r="GW24">
        <v>3</v>
      </c>
      <c r="GX24">
        <v>7</v>
      </c>
      <c r="GY24">
        <v>3</v>
      </c>
      <c r="GZ24">
        <v>7</v>
      </c>
      <c r="HA24">
        <v>4</v>
      </c>
      <c r="HB24">
        <v>7</v>
      </c>
      <c r="HC24">
        <v>4</v>
      </c>
      <c r="HD24">
        <v>3</v>
      </c>
      <c r="HE24">
        <v>3</v>
      </c>
      <c r="HF24">
        <v>3</v>
      </c>
      <c r="HG24">
        <v>2</v>
      </c>
      <c r="HH24">
        <v>2</v>
      </c>
      <c r="HI24">
        <v>1</v>
      </c>
      <c r="HJ24">
        <v>0</v>
      </c>
      <c r="HK24">
        <v>0</v>
      </c>
      <c r="HL24">
        <v>1</v>
      </c>
      <c r="HM24">
        <v>0</v>
      </c>
      <c r="HN24">
        <v>0</v>
      </c>
      <c r="HO24">
        <v>0</v>
      </c>
      <c r="HP24">
        <v>0</v>
      </c>
      <c r="HQ24">
        <v>0</v>
      </c>
      <c r="HR24">
        <v>0</v>
      </c>
      <c r="HS24">
        <v>1</v>
      </c>
      <c r="HT24">
        <v>1</v>
      </c>
      <c r="HU24">
        <v>1</v>
      </c>
      <c r="HV24">
        <v>1</v>
      </c>
      <c r="HW24">
        <v>0</v>
      </c>
      <c r="HX24">
        <v>0</v>
      </c>
      <c r="HY24">
        <v>0</v>
      </c>
      <c r="HZ24">
        <v>0</v>
      </c>
      <c r="IA24">
        <v>0</v>
      </c>
      <c r="IB24">
        <v>0</v>
      </c>
      <c r="IC24">
        <v>0</v>
      </c>
      <c r="ID24">
        <v>0</v>
      </c>
      <c r="IE24">
        <v>0</v>
      </c>
      <c r="IF24">
        <v>0</v>
      </c>
      <c r="IG24">
        <v>0</v>
      </c>
      <c r="IH24">
        <v>0</v>
      </c>
      <c r="II24">
        <v>0</v>
      </c>
      <c r="IJ24">
        <v>0</v>
      </c>
      <c r="IK24">
        <v>0</v>
      </c>
      <c r="IL24">
        <v>0</v>
      </c>
      <c r="IM24">
        <v>0</v>
      </c>
      <c r="IN24">
        <v>0</v>
      </c>
      <c r="IO24">
        <v>0</v>
      </c>
      <c r="IP24">
        <v>0</v>
      </c>
      <c r="IQ24">
        <v>0</v>
      </c>
      <c r="IR24">
        <v>1</v>
      </c>
      <c r="IS24">
        <v>0</v>
      </c>
      <c r="IT24">
        <v>0</v>
      </c>
      <c r="IU24">
        <v>0</v>
      </c>
      <c r="IV24">
        <v>0</v>
      </c>
      <c r="IW24">
        <v>1</v>
      </c>
      <c r="IX24">
        <v>0</v>
      </c>
      <c r="IY24">
        <v>0</v>
      </c>
      <c r="IZ24">
        <v>0</v>
      </c>
      <c r="JA24">
        <v>0</v>
      </c>
      <c r="JB24">
        <v>0</v>
      </c>
      <c r="JC24">
        <v>0</v>
      </c>
      <c r="JD24">
        <v>1</v>
      </c>
      <c r="JE24">
        <v>0</v>
      </c>
      <c r="JF24">
        <v>0</v>
      </c>
    </row>
    <row r="25" spans="1:266" x14ac:dyDescent="0.3">
      <c r="A25" s="2">
        <v>14</v>
      </c>
      <c r="B25" s="4" t="str">
        <f>INDEX('Trip Gen Metadata'!B:B,MATCH('Trip Gen Counts'!A25,'Trip Gen Metadata'!A:A,0))</f>
        <v>Research Triangle High School</v>
      </c>
      <c r="C25" s="24">
        <f>INDEX('Trip Gen Metadata'!D:D,MATCH('Trip Gen Counts'!A25,'Trip Gen Metadata'!A:A,0))</f>
        <v>44692</v>
      </c>
      <c r="D25" s="2" t="s">
        <v>204</v>
      </c>
      <c r="CI25">
        <v>0</v>
      </c>
      <c r="CJ25">
        <v>0</v>
      </c>
      <c r="CK25">
        <v>0</v>
      </c>
      <c r="CL25">
        <v>0</v>
      </c>
      <c r="CM25">
        <v>0</v>
      </c>
      <c r="CN25">
        <v>1</v>
      </c>
      <c r="CO25">
        <v>3</v>
      </c>
      <c r="CP25">
        <v>6</v>
      </c>
      <c r="CQ25">
        <v>6</v>
      </c>
      <c r="CR25">
        <v>4</v>
      </c>
      <c r="CS25">
        <v>2</v>
      </c>
      <c r="CT25">
        <v>6</v>
      </c>
      <c r="CU25">
        <v>14</v>
      </c>
      <c r="CV25">
        <v>9</v>
      </c>
      <c r="CW25">
        <v>11</v>
      </c>
      <c r="CX25">
        <v>8</v>
      </c>
      <c r="CY25">
        <v>12</v>
      </c>
      <c r="CZ25">
        <v>11</v>
      </c>
      <c r="DA25">
        <v>21</v>
      </c>
      <c r="DB25">
        <v>35</v>
      </c>
      <c r="DC25">
        <v>28</v>
      </c>
      <c r="DD25">
        <v>33</v>
      </c>
      <c r="DE25">
        <v>35</v>
      </c>
      <c r="DF25">
        <v>50</v>
      </c>
      <c r="DG25">
        <v>9</v>
      </c>
      <c r="DH25">
        <v>5</v>
      </c>
      <c r="DI25">
        <v>3</v>
      </c>
      <c r="DJ25">
        <v>2</v>
      </c>
      <c r="DK25">
        <v>1</v>
      </c>
      <c r="DL25">
        <v>0</v>
      </c>
      <c r="DM25">
        <v>2</v>
      </c>
      <c r="DN25">
        <v>1</v>
      </c>
      <c r="DO25">
        <v>1</v>
      </c>
      <c r="DP25">
        <v>2</v>
      </c>
      <c r="DQ25">
        <v>1</v>
      </c>
      <c r="DR25">
        <v>0</v>
      </c>
      <c r="DS25">
        <v>2</v>
      </c>
      <c r="DT25">
        <v>0</v>
      </c>
      <c r="DU25">
        <v>0</v>
      </c>
      <c r="DV25">
        <v>1</v>
      </c>
      <c r="DW25">
        <v>4</v>
      </c>
      <c r="DX25">
        <v>2</v>
      </c>
      <c r="DY25">
        <v>0</v>
      </c>
      <c r="DZ25">
        <v>1</v>
      </c>
      <c r="EA25">
        <v>1</v>
      </c>
      <c r="EB25">
        <v>0</v>
      </c>
      <c r="EC25">
        <v>1</v>
      </c>
      <c r="ED25">
        <v>1</v>
      </c>
      <c r="EE25">
        <v>0</v>
      </c>
      <c r="EF25">
        <v>2</v>
      </c>
      <c r="EG25">
        <v>0</v>
      </c>
      <c r="EH25">
        <v>0</v>
      </c>
      <c r="EI25">
        <v>0</v>
      </c>
      <c r="EJ25">
        <v>2</v>
      </c>
      <c r="EK25">
        <v>0</v>
      </c>
      <c r="EL25">
        <v>0</v>
      </c>
      <c r="EM25">
        <v>1</v>
      </c>
      <c r="EN25">
        <v>7</v>
      </c>
      <c r="EO25">
        <v>3</v>
      </c>
      <c r="EP25">
        <v>4</v>
      </c>
      <c r="EQ25">
        <v>1</v>
      </c>
      <c r="ER25">
        <v>3</v>
      </c>
      <c r="ES25">
        <v>4</v>
      </c>
      <c r="ET25">
        <v>2</v>
      </c>
      <c r="EU25">
        <v>4</v>
      </c>
      <c r="EV25">
        <v>2</v>
      </c>
      <c r="EW25">
        <v>4</v>
      </c>
      <c r="EX25">
        <v>0</v>
      </c>
      <c r="EY25">
        <v>0</v>
      </c>
      <c r="EZ25">
        <v>2</v>
      </c>
      <c r="FA25">
        <v>2</v>
      </c>
      <c r="FB25">
        <v>1</v>
      </c>
      <c r="FC25">
        <v>0</v>
      </c>
      <c r="FD25">
        <v>1</v>
      </c>
      <c r="FE25">
        <v>1</v>
      </c>
      <c r="FF25">
        <v>1</v>
      </c>
      <c r="FG25">
        <v>0</v>
      </c>
      <c r="FH25">
        <v>1</v>
      </c>
      <c r="FI25">
        <v>0</v>
      </c>
      <c r="FJ25">
        <v>1</v>
      </c>
      <c r="FK25">
        <v>0</v>
      </c>
      <c r="FL25">
        <v>0</v>
      </c>
      <c r="FM25">
        <v>0</v>
      </c>
      <c r="FN25">
        <v>1</v>
      </c>
      <c r="FO25">
        <v>1</v>
      </c>
      <c r="FP25">
        <v>1</v>
      </c>
      <c r="FQ25">
        <v>0</v>
      </c>
      <c r="FR25">
        <v>0</v>
      </c>
      <c r="FS25">
        <v>2</v>
      </c>
      <c r="FT25">
        <v>2</v>
      </c>
      <c r="FU25">
        <v>1</v>
      </c>
      <c r="FV25">
        <v>0</v>
      </c>
      <c r="FW25">
        <v>1</v>
      </c>
      <c r="FX25">
        <v>1</v>
      </c>
      <c r="FY25">
        <v>0</v>
      </c>
      <c r="FZ25">
        <v>0</v>
      </c>
      <c r="GA25">
        <v>0</v>
      </c>
      <c r="GB25">
        <v>1</v>
      </c>
      <c r="GC25">
        <v>0</v>
      </c>
      <c r="GD25">
        <v>5</v>
      </c>
      <c r="GE25">
        <v>8</v>
      </c>
      <c r="GF25">
        <v>3</v>
      </c>
      <c r="GG25">
        <v>6</v>
      </c>
      <c r="GH25">
        <v>7</v>
      </c>
      <c r="GI25">
        <v>2</v>
      </c>
      <c r="GJ25">
        <v>2</v>
      </c>
      <c r="GK25">
        <v>2</v>
      </c>
      <c r="GL25">
        <v>3</v>
      </c>
      <c r="GM25">
        <v>1</v>
      </c>
      <c r="GN25">
        <v>3</v>
      </c>
      <c r="GO25">
        <v>32</v>
      </c>
      <c r="GP25">
        <v>27</v>
      </c>
      <c r="GQ25">
        <v>50</v>
      </c>
      <c r="GR25">
        <v>30</v>
      </c>
      <c r="GS25">
        <v>33</v>
      </c>
      <c r="GT25">
        <v>29</v>
      </c>
      <c r="GU25">
        <v>11</v>
      </c>
      <c r="GV25">
        <v>14</v>
      </c>
      <c r="GW25">
        <v>7</v>
      </c>
      <c r="GX25">
        <v>8</v>
      </c>
      <c r="GY25">
        <v>8</v>
      </c>
      <c r="GZ25">
        <v>8</v>
      </c>
      <c r="HA25">
        <v>9</v>
      </c>
      <c r="HB25">
        <v>11</v>
      </c>
      <c r="HC25">
        <v>11</v>
      </c>
      <c r="HD25">
        <v>3</v>
      </c>
      <c r="HE25">
        <v>6</v>
      </c>
      <c r="HF25">
        <v>10</v>
      </c>
      <c r="HG25">
        <v>4</v>
      </c>
      <c r="HH25">
        <v>2</v>
      </c>
      <c r="HI25">
        <v>2</v>
      </c>
      <c r="HJ25">
        <v>3</v>
      </c>
      <c r="HK25">
        <v>0</v>
      </c>
      <c r="HL25">
        <v>2</v>
      </c>
      <c r="HM25">
        <v>2</v>
      </c>
      <c r="HN25">
        <v>4</v>
      </c>
      <c r="HO25">
        <v>1</v>
      </c>
      <c r="HP25">
        <v>0</v>
      </c>
      <c r="HQ25">
        <v>0</v>
      </c>
      <c r="HR25">
        <v>3</v>
      </c>
      <c r="HS25">
        <v>0</v>
      </c>
      <c r="HT25">
        <v>2</v>
      </c>
      <c r="HU25">
        <v>1</v>
      </c>
      <c r="HV25">
        <v>1</v>
      </c>
      <c r="HW25">
        <v>1</v>
      </c>
      <c r="HX25">
        <v>0</v>
      </c>
      <c r="HY25">
        <v>0</v>
      </c>
      <c r="HZ25">
        <v>0</v>
      </c>
      <c r="IA25">
        <v>2</v>
      </c>
      <c r="IB25">
        <v>0</v>
      </c>
      <c r="IC25">
        <v>0</v>
      </c>
      <c r="ID25">
        <v>0</v>
      </c>
      <c r="IE25">
        <v>0</v>
      </c>
      <c r="IF25">
        <v>0</v>
      </c>
      <c r="IG25">
        <v>0</v>
      </c>
      <c r="IH25">
        <v>0</v>
      </c>
      <c r="II25">
        <v>0</v>
      </c>
      <c r="IJ25">
        <v>0</v>
      </c>
      <c r="IK25">
        <v>0</v>
      </c>
      <c r="IL25">
        <v>0</v>
      </c>
      <c r="IM25">
        <v>0</v>
      </c>
      <c r="IN25">
        <v>0</v>
      </c>
      <c r="IO25">
        <v>0</v>
      </c>
      <c r="IP25">
        <v>0</v>
      </c>
      <c r="IQ25">
        <v>0</v>
      </c>
      <c r="IR25">
        <v>1</v>
      </c>
      <c r="IS25">
        <v>0</v>
      </c>
      <c r="IT25">
        <v>0</v>
      </c>
      <c r="IU25">
        <v>2</v>
      </c>
      <c r="IV25">
        <v>0</v>
      </c>
      <c r="IW25">
        <v>1</v>
      </c>
      <c r="IX25">
        <v>0</v>
      </c>
      <c r="IY25">
        <v>0</v>
      </c>
      <c r="IZ25">
        <v>0</v>
      </c>
      <c r="JA25">
        <v>0</v>
      </c>
      <c r="JB25">
        <v>0</v>
      </c>
      <c r="JC25">
        <v>0</v>
      </c>
      <c r="JD25">
        <v>0</v>
      </c>
      <c r="JE25">
        <v>0</v>
      </c>
      <c r="JF25">
        <v>1</v>
      </c>
    </row>
    <row r="26" spans="1:266" x14ac:dyDescent="0.3">
      <c r="A26" s="2">
        <v>15</v>
      </c>
      <c r="B26" s="4" t="str">
        <f>INDEX('Trip Gen Metadata'!B:B,MATCH('Trip Gen Counts'!A26,'Trip Gen Metadata'!A:A,0))</f>
        <v>Oxford Preparatory School</v>
      </c>
      <c r="C26" s="24">
        <f>INDEX('Trip Gen Metadata'!D:D,MATCH('Trip Gen Counts'!A26,'Trip Gen Metadata'!A:A,0))</f>
        <v>44699</v>
      </c>
      <c r="D26" s="2" t="s">
        <v>205</v>
      </c>
      <c r="CH26">
        <v>1</v>
      </c>
      <c r="CI26">
        <v>0</v>
      </c>
      <c r="CJ26">
        <v>2</v>
      </c>
      <c r="CK26">
        <v>7</v>
      </c>
      <c r="CL26">
        <v>6</v>
      </c>
      <c r="CM26">
        <v>3</v>
      </c>
      <c r="CN26">
        <v>12</v>
      </c>
      <c r="CO26">
        <v>21</v>
      </c>
      <c r="CP26">
        <v>27</v>
      </c>
      <c r="CQ26">
        <v>43</v>
      </c>
      <c r="CR26">
        <v>52</v>
      </c>
      <c r="CS26">
        <v>52</v>
      </c>
      <c r="CT26">
        <v>48</v>
      </c>
      <c r="CU26">
        <v>55</v>
      </c>
      <c r="CV26">
        <v>47</v>
      </c>
      <c r="CW26">
        <v>61</v>
      </c>
      <c r="CX26">
        <v>27</v>
      </c>
      <c r="CY26">
        <v>24</v>
      </c>
      <c r="CZ26">
        <v>17</v>
      </c>
      <c r="DA26">
        <v>16</v>
      </c>
      <c r="DB26">
        <v>6</v>
      </c>
      <c r="DC26">
        <v>2</v>
      </c>
      <c r="DD26">
        <v>0</v>
      </c>
      <c r="DE26">
        <v>1</v>
      </c>
      <c r="DF26">
        <v>1</v>
      </c>
      <c r="DG26">
        <v>1</v>
      </c>
      <c r="DH26">
        <v>2</v>
      </c>
      <c r="DI26">
        <v>1</v>
      </c>
      <c r="DJ26">
        <v>2</v>
      </c>
      <c r="DK26">
        <v>3</v>
      </c>
      <c r="DL26">
        <v>2</v>
      </c>
      <c r="DM26">
        <v>1</v>
      </c>
      <c r="DN26">
        <v>1</v>
      </c>
      <c r="DO26">
        <v>2</v>
      </c>
      <c r="DP26">
        <v>1</v>
      </c>
      <c r="DQ26">
        <v>2</v>
      </c>
      <c r="DR26">
        <v>2</v>
      </c>
      <c r="DS26">
        <v>3</v>
      </c>
      <c r="DT26">
        <v>2</v>
      </c>
      <c r="DU26">
        <v>3</v>
      </c>
      <c r="DV26">
        <v>2</v>
      </c>
      <c r="DW26">
        <v>5</v>
      </c>
      <c r="DX26">
        <v>2</v>
      </c>
      <c r="DY26">
        <v>1</v>
      </c>
      <c r="DZ26">
        <v>2</v>
      </c>
      <c r="EA26">
        <v>3</v>
      </c>
      <c r="EB26">
        <v>0</v>
      </c>
      <c r="EC26">
        <v>2</v>
      </c>
      <c r="ED26">
        <v>0</v>
      </c>
      <c r="EE26">
        <v>1</v>
      </c>
      <c r="EF26">
        <v>1</v>
      </c>
      <c r="EG26">
        <v>0</v>
      </c>
      <c r="EH26">
        <v>0</v>
      </c>
      <c r="EI26">
        <v>2</v>
      </c>
      <c r="EJ26">
        <v>0</v>
      </c>
      <c r="EK26">
        <v>1</v>
      </c>
      <c r="EL26">
        <v>3</v>
      </c>
      <c r="EM26">
        <v>1</v>
      </c>
      <c r="EN26">
        <v>5</v>
      </c>
      <c r="EO26">
        <v>5</v>
      </c>
      <c r="EP26">
        <v>1</v>
      </c>
      <c r="EQ26">
        <v>0</v>
      </c>
      <c r="ER26">
        <v>2</v>
      </c>
      <c r="ES26">
        <v>3</v>
      </c>
      <c r="ET26">
        <v>1</v>
      </c>
      <c r="EU26">
        <v>0</v>
      </c>
      <c r="EV26">
        <v>1</v>
      </c>
      <c r="EW26">
        <v>1</v>
      </c>
      <c r="EX26">
        <v>2</v>
      </c>
      <c r="EY26">
        <v>2</v>
      </c>
      <c r="EZ26">
        <v>0</v>
      </c>
      <c r="FA26">
        <v>1</v>
      </c>
      <c r="FB26">
        <v>0</v>
      </c>
      <c r="FC26">
        <v>1</v>
      </c>
      <c r="FD26">
        <v>0</v>
      </c>
      <c r="FE26">
        <v>0</v>
      </c>
      <c r="FF26">
        <v>2</v>
      </c>
      <c r="FG26">
        <v>3</v>
      </c>
      <c r="FH26">
        <v>3</v>
      </c>
      <c r="FI26">
        <v>2</v>
      </c>
      <c r="FJ26">
        <v>1</v>
      </c>
      <c r="FK26">
        <v>4</v>
      </c>
      <c r="FL26">
        <v>4</v>
      </c>
      <c r="FM26">
        <v>3</v>
      </c>
      <c r="FN26">
        <v>6</v>
      </c>
      <c r="FO26">
        <v>3</v>
      </c>
      <c r="FP26">
        <v>5</v>
      </c>
      <c r="FQ26">
        <v>3</v>
      </c>
      <c r="FR26">
        <v>6</v>
      </c>
      <c r="FS26">
        <v>8</v>
      </c>
      <c r="FT26">
        <v>13</v>
      </c>
      <c r="FU26">
        <v>9</v>
      </c>
      <c r="FV26">
        <v>14</v>
      </c>
      <c r="FW26">
        <v>12</v>
      </c>
      <c r="FX26">
        <v>14</v>
      </c>
      <c r="FY26">
        <v>12</v>
      </c>
      <c r="FZ26">
        <v>15</v>
      </c>
      <c r="GA26">
        <v>23</v>
      </c>
      <c r="GB26">
        <v>18</v>
      </c>
      <c r="GC26">
        <v>27</v>
      </c>
      <c r="GD26">
        <v>33</v>
      </c>
      <c r="GE26">
        <v>27</v>
      </c>
      <c r="GF26">
        <v>29</v>
      </c>
      <c r="GG26">
        <v>25</v>
      </c>
      <c r="GH26">
        <v>13</v>
      </c>
      <c r="GI26">
        <v>15</v>
      </c>
      <c r="GJ26">
        <v>12</v>
      </c>
      <c r="GK26">
        <v>10</v>
      </c>
      <c r="GL26">
        <v>12</v>
      </c>
      <c r="GM26">
        <v>3</v>
      </c>
      <c r="GN26">
        <v>5</v>
      </c>
      <c r="GO26">
        <v>0</v>
      </c>
      <c r="GP26">
        <v>2</v>
      </c>
      <c r="GQ26">
        <v>2</v>
      </c>
      <c r="GR26">
        <v>0</v>
      </c>
      <c r="GS26">
        <v>0</v>
      </c>
      <c r="GT26">
        <v>4</v>
      </c>
      <c r="GU26">
        <v>1</v>
      </c>
      <c r="GV26">
        <v>0</v>
      </c>
      <c r="GW26">
        <v>6</v>
      </c>
      <c r="GX26">
        <v>0</v>
      </c>
      <c r="GY26">
        <v>1</v>
      </c>
      <c r="GZ26">
        <v>3</v>
      </c>
      <c r="HA26">
        <v>2</v>
      </c>
      <c r="HB26">
        <v>0</v>
      </c>
      <c r="HC26">
        <v>3</v>
      </c>
      <c r="HD26">
        <v>5</v>
      </c>
      <c r="HE26">
        <v>0</v>
      </c>
      <c r="HF26">
        <v>2</v>
      </c>
      <c r="HG26">
        <v>1</v>
      </c>
      <c r="HH26">
        <v>4</v>
      </c>
      <c r="HI26">
        <v>5</v>
      </c>
      <c r="HJ26">
        <v>2</v>
      </c>
      <c r="HK26">
        <v>1</v>
      </c>
      <c r="HL26">
        <v>2</v>
      </c>
      <c r="HM26">
        <v>0</v>
      </c>
      <c r="HN26">
        <v>0</v>
      </c>
      <c r="HO26">
        <v>1</v>
      </c>
      <c r="HP26">
        <v>0</v>
      </c>
      <c r="HQ26">
        <v>1</v>
      </c>
      <c r="HR26">
        <v>1</v>
      </c>
      <c r="HS26">
        <v>2</v>
      </c>
      <c r="HT26">
        <v>0</v>
      </c>
      <c r="HU26">
        <v>0</v>
      </c>
      <c r="HV26">
        <v>1</v>
      </c>
      <c r="HW26">
        <v>3</v>
      </c>
      <c r="HX26">
        <v>2</v>
      </c>
      <c r="HY26">
        <v>0</v>
      </c>
      <c r="HZ26">
        <v>0</v>
      </c>
      <c r="IA26">
        <v>0</v>
      </c>
      <c r="IB26">
        <v>0</v>
      </c>
      <c r="IC26">
        <v>0</v>
      </c>
      <c r="ID26">
        <v>0</v>
      </c>
      <c r="IE26">
        <v>0</v>
      </c>
      <c r="IF26">
        <v>0</v>
      </c>
      <c r="IG26">
        <v>0</v>
      </c>
      <c r="IH26">
        <v>0</v>
      </c>
      <c r="II26">
        <v>0</v>
      </c>
      <c r="IJ26">
        <v>0</v>
      </c>
      <c r="IK26">
        <v>1</v>
      </c>
      <c r="IL26">
        <v>0</v>
      </c>
      <c r="IM26">
        <v>0</v>
      </c>
      <c r="IN26">
        <v>0</v>
      </c>
      <c r="IO26">
        <v>0</v>
      </c>
      <c r="IP26">
        <v>0</v>
      </c>
      <c r="IQ26">
        <v>0</v>
      </c>
      <c r="IR26">
        <v>0</v>
      </c>
      <c r="IS26">
        <v>0</v>
      </c>
      <c r="IT26">
        <v>0</v>
      </c>
      <c r="IU26">
        <v>0</v>
      </c>
    </row>
    <row r="27" spans="1:266" x14ac:dyDescent="0.3">
      <c r="A27" s="2">
        <v>15</v>
      </c>
      <c r="B27" s="4" t="str">
        <f>INDEX('Trip Gen Metadata'!B:B,MATCH('Trip Gen Counts'!A27,'Trip Gen Metadata'!A:A,0))</f>
        <v>Oxford Preparatory School</v>
      </c>
      <c r="C27" s="24">
        <f>INDEX('Trip Gen Metadata'!D:D,MATCH('Trip Gen Counts'!A27,'Trip Gen Metadata'!A:A,0))</f>
        <v>44699</v>
      </c>
      <c r="D27" s="2" t="s">
        <v>204</v>
      </c>
      <c r="CH27">
        <v>0</v>
      </c>
      <c r="CI27">
        <v>1</v>
      </c>
      <c r="CJ27">
        <v>0</v>
      </c>
      <c r="CK27">
        <v>0</v>
      </c>
      <c r="CL27">
        <v>0</v>
      </c>
      <c r="CM27">
        <v>1</v>
      </c>
      <c r="CN27">
        <v>0</v>
      </c>
      <c r="CO27">
        <v>0</v>
      </c>
      <c r="CP27">
        <v>6</v>
      </c>
      <c r="CQ27">
        <v>38</v>
      </c>
      <c r="CR27">
        <v>53</v>
      </c>
      <c r="CS27">
        <v>38</v>
      </c>
      <c r="CT27">
        <v>55</v>
      </c>
      <c r="CU27">
        <v>46</v>
      </c>
      <c r="CV27">
        <v>57</v>
      </c>
      <c r="CW27">
        <v>46</v>
      </c>
      <c r="CX27">
        <v>41</v>
      </c>
      <c r="CY27">
        <v>20</v>
      </c>
      <c r="CZ27">
        <v>20</v>
      </c>
      <c r="DA27">
        <v>16</v>
      </c>
      <c r="DB27">
        <v>5</v>
      </c>
      <c r="DC27">
        <v>5</v>
      </c>
      <c r="DD27">
        <v>0</v>
      </c>
      <c r="DE27">
        <v>0</v>
      </c>
      <c r="DF27">
        <v>1</v>
      </c>
      <c r="DG27">
        <v>0</v>
      </c>
      <c r="DH27">
        <v>0</v>
      </c>
      <c r="DI27">
        <v>2</v>
      </c>
      <c r="DJ27">
        <v>1</v>
      </c>
      <c r="DK27">
        <v>0</v>
      </c>
      <c r="DL27">
        <v>2</v>
      </c>
      <c r="DM27">
        <v>1</v>
      </c>
      <c r="DN27">
        <v>2</v>
      </c>
      <c r="DO27">
        <v>0</v>
      </c>
      <c r="DP27">
        <v>1</v>
      </c>
      <c r="DQ27">
        <v>4</v>
      </c>
      <c r="DR27">
        <v>1</v>
      </c>
      <c r="DS27">
        <v>0</v>
      </c>
      <c r="DT27">
        <v>2</v>
      </c>
      <c r="DU27">
        <v>0</v>
      </c>
      <c r="DV27">
        <v>1</v>
      </c>
      <c r="DW27">
        <v>2</v>
      </c>
      <c r="DX27">
        <v>0</v>
      </c>
      <c r="DY27">
        <v>2</v>
      </c>
      <c r="DZ27">
        <v>2</v>
      </c>
      <c r="EA27">
        <v>1</v>
      </c>
      <c r="EB27">
        <v>2</v>
      </c>
      <c r="EC27">
        <v>0</v>
      </c>
      <c r="ED27">
        <v>2</v>
      </c>
      <c r="EE27">
        <v>2</v>
      </c>
      <c r="EF27">
        <v>1</v>
      </c>
      <c r="EG27">
        <v>2</v>
      </c>
      <c r="EH27">
        <v>0</v>
      </c>
      <c r="EI27">
        <v>0</v>
      </c>
      <c r="EJ27">
        <v>0</v>
      </c>
      <c r="EK27">
        <v>2</v>
      </c>
      <c r="EL27">
        <v>1</v>
      </c>
      <c r="EM27">
        <v>0</v>
      </c>
      <c r="EN27">
        <v>6</v>
      </c>
      <c r="EO27">
        <v>8</v>
      </c>
      <c r="EP27">
        <v>3</v>
      </c>
      <c r="EQ27">
        <v>2</v>
      </c>
      <c r="ER27">
        <v>2</v>
      </c>
      <c r="ES27">
        <v>3</v>
      </c>
      <c r="ET27">
        <v>1</v>
      </c>
      <c r="EU27">
        <v>3</v>
      </c>
      <c r="EV27">
        <v>2</v>
      </c>
      <c r="EW27">
        <v>0</v>
      </c>
      <c r="EX27">
        <v>1</v>
      </c>
      <c r="EY27">
        <v>1</v>
      </c>
      <c r="EZ27">
        <v>1</v>
      </c>
      <c r="FA27">
        <v>0</v>
      </c>
      <c r="FB27">
        <v>2</v>
      </c>
      <c r="FC27">
        <v>1</v>
      </c>
      <c r="FD27">
        <v>1</v>
      </c>
      <c r="FE27">
        <v>0</v>
      </c>
      <c r="FF27">
        <v>0</v>
      </c>
      <c r="FG27">
        <v>1</v>
      </c>
      <c r="FH27">
        <v>1</v>
      </c>
      <c r="FI27">
        <v>4</v>
      </c>
      <c r="FJ27">
        <v>0</v>
      </c>
      <c r="FK27">
        <v>1</v>
      </c>
      <c r="FL27">
        <v>1</v>
      </c>
      <c r="FM27">
        <v>5</v>
      </c>
      <c r="FN27">
        <v>7</v>
      </c>
      <c r="FO27">
        <v>5</v>
      </c>
      <c r="FP27">
        <v>2</v>
      </c>
      <c r="FQ27">
        <v>0</v>
      </c>
      <c r="FR27">
        <v>0</v>
      </c>
      <c r="FS27">
        <v>1</v>
      </c>
      <c r="FT27">
        <v>1</v>
      </c>
      <c r="FU27">
        <v>2</v>
      </c>
      <c r="FV27">
        <v>4</v>
      </c>
      <c r="FW27">
        <v>2</v>
      </c>
      <c r="FX27">
        <v>2</v>
      </c>
      <c r="FY27">
        <v>3</v>
      </c>
      <c r="FZ27">
        <v>22</v>
      </c>
      <c r="GA27">
        <v>28</v>
      </c>
      <c r="GB27">
        <v>27</v>
      </c>
      <c r="GC27">
        <v>21</v>
      </c>
      <c r="GD27">
        <v>26</v>
      </c>
      <c r="GE27">
        <v>21</v>
      </c>
      <c r="GF27">
        <v>43</v>
      </c>
      <c r="GG27">
        <v>54</v>
      </c>
      <c r="GH27">
        <v>46</v>
      </c>
      <c r="GI27">
        <v>28</v>
      </c>
      <c r="GJ27">
        <v>22</v>
      </c>
      <c r="GK27">
        <v>15</v>
      </c>
      <c r="GL27">
        <v>24</v>
      </c>
      <c r="GM27">
        <v>12</v>
      </c>
      <c r="GN27">
        <v>9</v>
      </c>
      <c r="GO27">
        <v>3</v>
      </c>
      <c r="GP27">
        <v>3</v>
      </c>
      <c r="GQ27">
        <v>7</v>
      </c>
      <c r="GR27">
        <v>4</v>
      </c>
      <c r="GS27">
        <v>2</v>
      </c>
      <c r="GT27">
        <v>7</v>
      </c>
      <c r="GU27">
        <v>7</v>
      </c>
      <c r="GV27">
        <v>0</v>
      </c>
      <c r="GW27">
        <v>3</v>
      </c>
      <c r="GX27">
        <v>8</v>
      </c>
      <c r="GY27">
        <v>6</v>
      </c>
      <c r="GZ27">
        <v>2</v>
      </c>
      <c r="HA27">
        <v>4</v>
      </c>
      <c r="HB27">
        <v>5</v>
      </c>
      <c r="HC27">
        <v>0</v>
      </c>
      <c r="HD27">
        <v>2</v>
      </c>
      <c r="HE27">
        <v>5</v>
      </c>
      <c r="HF27">
        <v>2</v>
      </c>
      <c r="HG27">
        <v>3</v>
      </c>
      <c r="HH27">
        <v>1</v>
      </c>
      <c r="HI27">
        <v>4</v>
      </c>
      <c r="HJ27">
        <v>4</v>
      </c>
      <c r="HK27">
        <v>2</v>
      </c>
      <c r="HL27">
        <v>5</v>
      </c>
      <c r="HM27">
        <v>1</v>
      </c>
      <c r="HN27">
        <v>2</v>
      </c>
      <c r="HO27">
        <v>0</v>
      </c>
      <c r="HP27">
        <v>0</v>
      </c>
      <c r="HQ27">
        <v>1</v>
      </c>
      <c r="HR27">
        <v>1</v>
      </c>
      <c r="HS27">
        <v>1</v>
      </c>
      <c r="HT27">
        <v>3</v>
      </c>
      <c r="HU27">
        <v>0</v>
      </c>
      <c r="HV27">
        <v>0</v>
      </c>
      <c r="HW27">
        <v>1</v>
      </c>
      <c r="HX27">
        <v>4</v>
      </c>
      <c r="HY27">
        <v>2</v>
      </c>
      <c r="HZ27">
        <v>0</v>
      </c>
      <c r="IA27">
        <v>0</v>
      </c>
      <c r="IB27">
        <v>0</v>
      </c>
      <c r="IC27">
        <v>0</v>
      </c>
      <c r="ID27">
        <v>0</v>
      </c>
      <c r="IE27">
        <v>0</v>
      </c>
      <c r="IF27">
        <v>0</v>
      </c>
      <c r="IG27">
        <v>1</v>
      </c>
      <c r="IH27">
        <v>0</v>
      </c>
      <c r="II27">
        <v>1</v>
      </c>
      <c r="IJ27">
        <v>0</v>
      </c>
      <c r="IK27">
        <v>0</v>
      </c>
      <c r="IL27">
        <v>0</v>
      </c>
      <c r="IM27">
        <v>0</v>
      </c>
      <c r="IN27">
        <v>0</v>
      </c>
      <c r="IO27">
        <v>0</v>
      </c>
      <c r="IP27">
        <v>0</v>
      </c>
      <c r="IQ27">
        <v>0</v>
      </c>
      <c r="IR27">
        <v>0</v>
      </c>
      <c r="IS27">
        <v>0</v>
      </c>
      <c r="IT27">
        <v>3</v>
      </c>
      <c r="IU27">
        <v>1</v>
      </c>
    </row>
    <row r="28" spans="1:266" x14ac:dyDescent="0.3">
      <c r="A28" s="2">
        <v>17</v>
      </c>
      <c r="B28" s="4" t="str">
        <f>INDEX('Trip Gen Metadata'!B:B,MATCH('Trip Gen Counts'!A28,'Trip Gen Metadata'!A:A,0))</f>
        <v>Excelsior Classical Academy CFA</v>
      </c>
      <c r="C28" s="24">
        <f>INDEX('Trip Gen Metadata'!D:D,MATCH('Trip Gen Counts'!A28,'Trip Gen Metadata'!A:A,0))</f>
        <v>44714</v>
      </c>
      <c r="D28" s="2" t="s">
        <v>205</v>
      </c>
      <c r="BS28">
        <v>2</v>
      </c>
      <c r="BT28">
        <v>1</v>
      </c>
      <c r="BU28">
        <v>0</v>
      </c>
      <c r="BV28">
        <v>2</v>
      </c>
      <c r="BW28">
        <v>1</v>
      </c>
      <c r="BX28">
        <v>2</v>
      </c>
      <c r="BY28">
        <v>0</v>
      </c>
      <c r="BZ28">
        <v>0</v>
      </c>
      <c r="CA28">
        <v>0</v>
      </c>
      <c r="CB28">
        <v>0</v>
      </c>
      <c r="CC28">
        <v>0</v>
      </c>
      <c r="CD28">
        <v>1</v>
      </c>
      <c r="CE28">
        <v>1</v>
      </c>
      <c r="CF28">
        <v>4</v>
      </c>
      <c r="CG28">
        <v>5</v>
      </c>
      <c r="CH28">
        <v>3</v>
      </c>
      <c r="CI28">
        <v>3</v>
      </c>
      <c r="CJ28">
        <v>3</v>
      </c>
      <c r="CK28">
        <v>3</v>
      </c>
      <c r="CL28">
        <v>5</v>
      </c>
      <c r="CM28">
        <v>3</v>
      </c>
      <c r="CN28">
        <v>6</v>
      </c>
      <c r="CO28">
        <v>3</v>
      </c>
      <c r="CP28">
        <v>5</v>
      </c>
      <c r="CQ28">
        <v>10</v>
      </c>
      <c r="CR28">
        <v>15</v>
      </c>
      <c r="CS28">
        <v>20</v>
      </c>
      <c r="CT28">
        <v>25</v>
      </c>
      <c r="CU28">
        <v>41</v>
      </c>
      <c r="CV28">
        <v>30</v>
      </c>
      <c r="CW28">
        <v>41</v>
      </c>
      <c r="CX28">
        <v>55</v>
      </c>
      <c r="CY28">
        <v>38</v>
      </c>
      <c r="CZ28">
        <v>29</v>
      </c>
      <c r="DA28">
        <v>41</v>
      </c>
      <c r="DB28">
        <v>38</v>
      </c>
      <c r="DC28">
        <v>4</v>
      </c>
      <c r="DD28">
        <v>0</v>
      </c>
      <c r="DE28">
        <v>0</v>
      </c>
      <c r="DF28">
        <v>1</v>
      </c>
      <c r="DG28">
        <v>0</v>
      </c>
      <c r="DH28">
        <v>1</v>
      </c>
      <c r="DI28">
        <v>1</v>
      </c>
      <c r="DJ28">
        <v>2</v>
      </c>
      <c r="DK28">
        <v>0</v>
      </c>
      <c r="DL28">
        <v>3</v>
      </c>
      <c r="DM28">
        <v>4</v>
      </c>
      <c r="DN28">
        <v>3</v>
      </c>
      <c r="DO28">
        <v>3</v>
      </c>
      <c r="DP28">
        <v>3</v>
      </c>
      <c r="DQ28">
        <v>1</v>
      </c>
      <c r="DR28">
        <v>2</v>
      </c>
      <c r="DS28">
        <v>0</v>
      </c>
      <c r="DT28">
        <v>0</v>
      </c>
      <c r="DU28">
        <v>0</v>
      </c>
      <c r="DV28">
        <v>1</v>
      </c>
      <c r="DW28">
        <v>2</v>
      </c>
      <c r="DX28">
        <v>1</v>
      </c>
      <c r="DY28">
        <v>0</v>
      </c>
      <c r="DZ28">
        <v>0</v>
      </c>
      <c r="EA28">
        <v>1</v>
      </c>
      <c r="EB28">
        <v>0</v>
      </c>
      <c r="EC28">
        <v>1</v>
      </c>
      <c r="ED28">
        <v>0</v>
      </c>
      <c r="EE28">
        <v>2</v>
      </c>
      <c r="EF28">
        <v>1</v>
      </c>
      <c r="EG28">
        <v>0</v>
      </c>
      <c r="EH28">
        <v>0</v>
      </c>
      <c r="EI28">
        <v>0</v>
      </c>
      <c r="EJ28">
        <v>0</v>
      </c>
      <c r="EK28">
        <v>0</v>
      </c>
      <c r="EL28">
        <v>0</v>
      </c>
      <c r="EM28">
        <v>1</v>
      </c>
      <c r="EN28">
        <v>5</v>
      </c>
      <c r="EO28">
        <v>2</v>
      </c>
      <c r="EP28">
        <v>2</v>
      </c>
      <c r="EQ28">
        <v>1</v>
      </c>
      <c r="ER28">
        <v>3</v>
      </c>
      <c r="ES28">
        <v>1</v>
      </c>
      <c r="ET28">
        <v>0</v>
      </c>
      <c r="EU28">
        <v>1</v>
      </c>
      <c r="EV28">
        <v>4</v>
      </c>
      <c r="EW28">
        <v>1</v>
      </c>
      <c r="EX28">
        <v>3</v>
      </c>
      <c r="EY28">
        <v>4</v>
      </c>
      <c r="EZ28">
        <v>0</v>
      </c>
      <c r="FA28">
        <v>2</v>
      </c>
      <c r="FB28">
        <v>1</v>
      </c>
      <c r="FC28">
        <v>1</v>
      </c>
      <c r="FD28">
        <v>2</v>
      </c>
      <c r="FE28">
        <v>4</v>
      </c>
      <c r="FF28">
        <v>1</v>
      </c>
      <c r="FG28">
        <v>2</v>
      </c>
      <c r="FH28">
        <v>0</v>
      </c>
      <c r="FI28">
        <v>2</v>
      </c>
      <c r="FJ28">
        <v>2</v>
      </c>
      <c r="FK28">
        <v>3</v>
      </c>
      <c r="FL28">
        <v>0</v>
      </c>
      <c r="FM28">
        <v>0</v>
      </c>
      <c r="FN28">
        <v>2</v>
      </c>
      <c r="FO28">
        <v>1</v>
      </c>
      <c r="FP28">
        <v>4</v>
      </c>
      <c r="FQ28">
        <v>2</v>
      </c>
      <c r="FR28">
        <v>4</v>
      </c>
      <c r="FS28">
        <v>1</v>
      </c>
      <c r="FT28">
        <v>1</v>
      </c>
      <c r="FU28">
        <v>7</v>
      </c>
      <c r="FV28">
        <v>8</v>
      </c>
      <c r="FW28">
        <v>5</v>
      </c>
      <c r="FX28">
        <v>7</v>
      </c>
      <c r="FY28">
        <v>5</v>
      </c>
      <c r="FZ28">
        <v>9</v>
      </c>
      <c r="GA28">
        <v>8</v>
      </c>
      <c r="GB28">
        <v>7</v>
      </c>
      <c r="GC28">
        <v>7</v>
      </c>
      <c r="GD28">
        <v>6</v>
      </c>
      <c r="GE28">
        <v>12</v>
      </c>
      <c r="GF28">
        <v>18</v>
      </c>
      <c r="GG28">
        <v>11</v>
      </c>
      <c r="GH28">
        <v>14</v>
      </c>
      <c r="GI28">
        <v>7</v>
      </c>
      <c r="GJ28">
        <v>19</v>
      </c>
      <c r="GK28">
        <v>16</v>
      </c>
      <c r="GL28">
        <v>15</v>
      </c>
      <c r="GM28">
        <v>12</v>
      </c>
      <c r="GN28">
        <v>8</v>
      </c>
      <c r="GO28">
        <v>10</v>
      </c>
      <c r="GP28">
        <v>4</v>
      </c>
      <c r="GQ28">
        <v>4</v>
      </c>
      <c r="GR28">
        <v>1</v>
      </c>
      <c r="GS28">
        <v>3</v>
      </c>
      <c r="GT28">
        <v>0</v>
      </c>
      <c r="GU28">
        <v>2</v>
      </c>
      <c r="GV28">
        <v>3</v>
      </c>
      <c r="GW28">
        <v>0</v>
      </c>
      <c r="GX28">
        <v>0</v>
      </c>
      <c r="GY28">
        <v>1</v>
      </c>
      <c r="GZ28">
        <v>0</v>
      </c>
      <c r="HA28">
        <v>1</v>
      </c>
      <c r="HB28">
        <v>1</v>
      </c>
      <c r="HC28">
        <v>1</v>
      </c>
      <c r="HD28">
        <v>2</v>
      </c>
      <c r="HE28">
        <v>2</v>
      </c>
      <c r="HF28">
        <v>1</v>
      </c>
      <c r="HG28">
        <v>1</v>
      </c>
      <c r="HH28">
        <v>2</v>
      </c>
      <c r="HI28">
        <v>3</v>
      </c>
      <c r="HJ28">
        <v>4</v>
      </c>
      <c r="HK28">
        <v>6</v>
      </c>
      <c r="HL28">
        <v>1</v>
      </c>
      <c r="HM28">
        <v>0</v>
      </c>
      <c r="HN28">
        <v>0</v>
      </c>
      <c r="HO28">
        <v>0</v>
      </c>
      <c r="HP28">
        <v>1</v>
      </c>
      <c r="HQ28">
        <v>0</v>
      </c>
      <c r="HR28">
        <v>1</v>
      </c>
      <c r="HS28">
        <v>0</v>
      </c>
      <c r="HT28">
        <v>0</v>
      </c>
      <c r="HU28">
        <v>0</v>
      </c>
      <c r="HV28">
        <v>0</v>
      </c>
      <c r="HW28">
        <v>0</v>
      </c>
      <c r="HX28">
        <v>0</v>
      </c>
      <c r="HY28">
        <v>0</v>
      </c>
      <c r="HZ28">
        <v>0</v>
      </c>
      <c r="IA28">
        <v>0</v>
      </c>
      <c r="IB28">
        <v>1</v>
      </c>
      <c r="IC28">
        <v>1</v>
      </c>
      <c r="ID28">
        <v>0</v>
      </c>
      <c r="IE28">
        <v>0</v>
      </c>
    </row>
    <row r="29" spans="1:266" x14ac:dyDescent="0.3">
      <c r="A29" s="2">
        <v>17</v>
      </c>
      <c r="B29" s="4" t="str">
        <f>INDEX('Trip Gen Metadata'!B:B,MATCH('Trip Gen Counts'!A29,'Trip Gen Metadata'!A:A,0))</f>
        <v>Excelsior Classical Academy CFA</v>
      </c>
      <c r="C29" s="24">
        <f>INDEX('Trip Gen Metadata'!D:D,MATCH('Trip Gen Counts'!A29,'Trip Gen Metadata'!A:A,0))</f>
        <v>44714</v>
      </c>
      <c r="D29" s="2" t="s">
        <v>204</v>
      </c>
      <c r="BS29">
        <v>0</v>
      </c>
      <c r="BT29">
        <v>0</v>
      </c>
      <c r="BU29">
        <v>0</v>
      </c>
      <c r="BV29">
        <v>0</v>
      </c>
      <c r="BW29">
        <v>0</v>
      </c>
      <c r="BX29">
        <v>0</v>
      </c>
      <c r="BY29">
        <v>0</v>
      </c>
      <c r="BZ29">
        <v>0</v>
      </c>
      <c r="CA29">
        <v>0</v>
      </c>
      <c r="CB29">
        <v>0</v>
      </c>
      <c r="CC29">
        <v>0</v>
      </c>
      <c r="CD29">
        <v>0</v>
      </c>
      <c r="CE29">
        <v>1</v>
      </c>
      <c r="CF29">
        <v>0</v>
      </c>
      <c r="CG29">
        <v>2</v>
      </c>
      <c r="CH29">
        <v>5</v>
      </c>
      <c r="CI29">
        <v>1</v>
      </c>
      <c r="CJ29">
        <v>0</v>
      </c>
      <c r="CK29">
        <v>0</v>
      </c>
      <c r="CL29">
        <v>0</v>
      </c>
      <c r="CM29">
        <v>0</v>
      </c>
      <c r="CN29">
        <v>1</v>
      </c>
      <c r="CO29">
        <v>1</v>
      </c>
      <c r="CP29">
        <v>1</v>
      </c>
      <c r="CQ29">
        <v>1</v>
      </c>
      <c r="CR29">
        <v>0</v>
      </c>
      <c r="CS29">
        <v>0</v>
      </c>
      <c r="CT29">
        <v>0</v>
      </c>
      <c r="CU29">
        <v>0</v>
      </c>
      <c r="CV29">
        <v>26</v>
      </c>
      <c r="CW29">
        <v>48</v>
      </c>
      <c r="CX29">
        <v>44</v>
      </c>
      <c r="CY29">
        <v>36</v>
      </c>
      <c r="CZ29">
        <v>45</v>
      </c>
      <c r="DA29">
        <v>39</v>
      </c>
      <c r="DB29">
        <v>42</v>
      </c>
      <c r="DC29">
        <v>42</v>
      </c>
      <c r="DD29">
        <v>5</v>
      </c>
      <c r="DE29">
        <v>1</v>
      </c>
      <c r="DF29">
        <v>0</v>
      </c>
      <c r="DG29">
        <v>0</v>
      </c>
      <c r="DH29">
        <v>1</v>
      </c>
      <c r="DI29">
        <v>0</v>
      </c>
      <c r="DJ29">
        <v>0</v>
      </c>
      <c r="DK29">
        <v>2</v>
      </c>
      <c r="DL29">
        <v>3</v>
      </c>
      <c r="DM29">
        <v>2</v>
      </c>
      <c r="DN29">
        <v>0</v>
      </c>
      <c r="DO29">
        <v>2</v>
      </c>
      <c r="DP29">
        <v>2</v>
      </c>
      <c r="DQ29">
        <v>0</v>
      </c>
      <c r="DR29">
        <v>3</v>
      </c>
      <c r="DS29">
        <v>0</v>
      </c>
      <c r="DT29">
        <v>0</v>
      </c>
      <c r="DU29">
        <v>0</v>
      </c>
      <c r="DV29">
        <v>1</v>
      </c>
      <c r="DW29">
        <v>1</v>
      </c>
      <c r="DX29">
        <v>1</v>
      </c>
      <c r="DY29">
        <v>3</v>
      </c>
      <c r="DZ29">
        <v>0</v>
      </c>
      <c r="EA29">
        <v>2</v>
      </c>
      <c r="EB29">
        <v>0</v>
      </c>
      <c r="EC29">
        <v>2</v>
      </c>
      <c r="ED29">
        <v>0</v>
      </c>
      <c r="EE29">
        <v>2</v>
      </c>
      <c r="EF29">
        <v>4</v>
      </c>
      <c r="EG29">
        <v>1</v>
      </c>
      <c r="EH29">
        <v>0</v>
      </c>
      <c r="EI29">
        <v>0</v>
      </c>
      <c r="EJ29">
        <v>0</v>
      </c>
      <c r="EK29">
        <v>0</v>
      </c>
      <c r="EL29">
        <v>0</v>
      </c>
      <c r="EM29">
        <v>0</v>
      </c>
      <c r="EN29">
        <v>5</v>
      </c>
      <c r="EO29">
        <v>2</v>
      </c>
      <c r="EP29">
        <v>1</v>
      </c>
      <c r="EQ29">
        <v>4</v>
      </c>
      <c r="ER29">
        <v>3</v>
      </c>
      <c r="ES29">
        <v>6</v>
      </c>
      <c r="ET29">
        <v>2</v>
      </c>
      <c r="EU29">
        <v>3</v>
      </c>
      <c r="EV29">
        <v>0</v>
      </c>
      <c r="EW29">
        <v>1</v>
      </c>
      <c r="EX29">
        <v>0</v>
      </c>
      <c r="EY29">
        <v>4</v>
      </c>
      <c r="EZ29">
        <v>2</v>
      </c>
      <c r="FA29">
        <v>1</v>
      </c>
      <c r="FB29">
        <v>0</v>
      </c>
      <c r="FC29">
        <v>1</v>
      </c>
      <c r="FD29">
        <v>0</v>
      </c>
      <c r="FE29">
        <v>3</v>
      </c>
      <c r="FF29">
        <v>0</v>
      </c>
      <c r="FG29">
        <v>2</v>
      </c>
      <c r="FH29">
        <v>2</v>
      </c>
      <c r="FI29">
        <v>1</v>
      </c>
      <c r="FJ29">
        <v>0</v>
      </c>
      <c r="FK29">
        <v>0</v>
      </c>
      <c r="FL29">
        <v>0</v>
      </c>
      <c r="FM29">
        <v>0</v>
      </c>
      <c r="FN29">
        <v>1</v>
      </c>
      <c r="FO29">
        <v>2</v>
      </c>
      <c r="FP29">
        <v>2</v>
      </c>
      <c r="FQ29">
        <v>2</v>
      </c>
      <c r="FR29">
        <v>2</v>
      </c>
      <c r="FS29">
        <v>0</v>
      </c>
      <c r="FT29">
        <v>2</v>
      </c>
      <c r="FU29">
        <v>2</v>
      </c>
      <c r="FV29">
        <v>1</v>
      </c>
      <c r="FW29">
        <v>2</v>
      </c>
      <c r="FX29">
        <v>1</v>
      </c>
      <c r="FY29">
        <v>0</v>
      </c>
      <c r="FZ29">
        <v>2</v>
      </c>
      <c r="GA29">
        <v>0</v>
      </c>
      <c r="GB29">
        <v>0</v>
      </c>
      <c r="GC29">
        <v>1</v>
      </c>
      <c r="GD29">
        <v>0</v>
      </c>
      <c r="GE29">
        <v>0</v>
      </c>
      <c r="GF29">
        <v>1</v>
      </c>
      <c r="GG29">
        <v>2</v>
      </c>
      <c r="GH29">
        <v>24</v>
      </c>
      <c r="GI29">
        <v>27</v>
      </c>
      <c r="GJ29">
        <v>26</v>
      </c>
      <c r="GK29">
        <v>23</v>
      </c>
      <c r="GL29">
        <v>25</v>
      </c>
      <c r="GM29">
        <v>32</v>
      </c>
      <c r="GN29">
        <v>20</v>
      </c>
      <c r="GO29">
        <v>34</v>
      </c>
      <c r="GP29">
        <v>34</v>
      </c>
      <c r="GQ29">
        <v>22</v>
      </c>
      <c r="GR29">
        <v>18</v>
      </c>
      <c r="GS29">
        <v>11</v>
      </c>
      <c r="GT29">
        <v>7</v>
      </c>
      <c r="GU29">
        <v>3</v>
      </c>
      <c r="GV29">
        <v>5</v>
      </c>
      <c r="GW29">
        <v>3</v>
      </c>
      <c r="GX29">
        <v>4</v>
      </c>
      <c r="GY29">
        <v>1</v>
      </c>
      <c r="GZ29">
        <v>0</v>
      </c>
      <c r="HA29">
        <v>1</v>
      </c>
      <c r="HB29">
        <v>1</v>
      </c>
      <c r="HC29">
        <v>1</v>
      </c>
      <c r="HD29">
        <v>2</v>
      </c>
      <c r="HE29">
        <v>6</v>
      </c>
      <c r="HF29">
        <v>1</v>
      </c>
      <c r="HG29">
        <v>1</v>
      </c>
      <c r="HH29">
        <v>1</v>
      </c>
      <c r="HI29">
        <v>3</v>
      </c>
      <c r="HJ29">
        <v>3</v>
      </c>
      <c r="HK29">
        <v>0</v>
      </c>
      <c r="HL29">
        <v>0</v>
      </c>
      <c r="HM29">
        <v>0</v>
      </c>
      <c r="HN29">
        <v>0</v>
      </c>
      <c r="HO29">
        <v>0</v>
      </c>
      <c r="HP29">
        <v>0</v>
      </c>
      <c r="HQ29">
        <v>0</v>
      </c>
      <c r="HR29">
        <v>0</v>
      </c>
      <c r="HS29">
        <v>1</v>
      </c>
      <c r="HT29">
        <v>1</v>
      </c>
      <c r="HU29">
        <v>0</v>
      </c>
      <c r="HV29">
        <v>0</v>
      </c>
      <c r="HW29">
        <v>0</v>
      </c>
      <c r="HX29">
        <v>0</v>
      </c>
      <c r="HY29">
        <v>0</v>
      </c>
      <c r="HZ29">
        <v>0</v>
      </c>
      <c r="IA29">
        <v>1</v>
      </c>
      <c r="IB29">
        <v>1</v>
      </c>
      <c r="IC29">
        <v>7</v>
      </c>
      <c r="ID29">
        <v>7</v>
      </c>
      <c r="IE29">
        <v>1</v>
      </c>
    </row>
    <row r="30" spans="1:266" x14ac:dyDescent="0.3">
      <c r="A30" s="2">
        <v>21</v>
      </c>
      <c r="B30" s="4" t="str">
        <f>INDEX('Trip Gen Metadata'!B:B,MATCH('Trip Gen Counts'!A30,'Trip Gen Metadata'!A:A,0))</f>
        <v>Selma Middle School</v>
      </c>
      <c r="C30" s="24">
        <f>INDEX('Trip Gen Metadata'!D:D,MATCH('Trip Gen Counts'!A30,'Trip Gen Metadata'!A:A,0))</f>
        <v>44833</v>
      </c>
      <c r="D30" s="2" t="s">
        <v>205</v>
      </c>
      <c r="CE30">
        <v>1</v>
      </c>
      <c r="CF30">
        <v>0</v>
      </c>
      <c r="CG30">
        <v>3</v>
      </c>
      <c r="CH30">
        <v>1</v>
      </c>
      <c r="CI30">
        <v>0</v>
      </c>
      <c r="CJ30">
        <v>2</v>
      </c>
      <c r="CK30">
        <v>4</v>
      </c>
      <c r="CL30">
        <v>3</v>
      </c>
      <c r="CM30">
        <v>6</v>
      </c>
      <c r="CN30">
        <v>8</v>
      </c>
      <c r="CO30">
        <v>10</v>
      </c>
      <c r="CP30">
        <v>16</v>
      </c>
      <c r="CQ30">
        <v>14</v>
      </c>
      <c r="CR30">
        <v>14</v>
      </c>
      <c r="CS30">
        <v>14</v>
      </c>
      <c r="CT30">
        <v>15</v>
      </c>
      <c r="CU30">
        <v>7</v>
      </c>
      <c r="CV30">
        <v>9</v>
      </c>
      <c r="CW30">
        <v>2</v>
      </c>
      <c r="CX30">
        <v>3</v>
      </c>
      <c r="CY30">
        <v>2</v>
      </c>
      <c r="CZ30">
        <v>1</v>
      </c>
      <c r="DA30">
        <v>0</v>
      </c>
      <c r="DB30">
        <v>0</v>
      </c>
      <c r="DC30">
        <v>0</v>
      </c>
      <c r="DD30">
        <v>1</v>
      </c>
      <c r="DE30">
        <v>2</v>
      </c>
      <c r="DF30">
        <v>0</v>
      </c>
      <c r="DG30">
        <v>0</v>
      </c>
      <c r="DH30">
        <v>0</v>
      </c>
      <c r="DI30">
        <v>0</v>
      </c>
      <c r="DJ30">
        <v>0</v>
      </c>
      <c r="DK30">
        <v>0</v>
      </c>
      <c r="DL30">
        <v>1</v>
      </c>
      <c r="DM30">
        <v>3</v>
      </c>
      <c r="DN30">
        <v>0</v>
      </c>
      <c r="DO30">
        <v>0</v>
      </c>
      <c r="DP30">
        <v>0</v>
      </c>
      <c r="DQ30">
        <v>1</v>
      </c>
      <c r="DR30">
        <v>0</v>
      </c>
      <c r="DS30">
        <v>0</v>
      </c>
      <c r="DT30">
        <v>2</v>
      </c>
      <c r="DU30">
        <v>2</v>
      </c>
      <c r="DV30">
        <v>0</v>
      </c>
      <c r="DW30">
        <v>0</v>
      </c>
      <c r="DX30">
        <v>1</v>
      </c>
      <c r="DY30">
        <v>0</v>
      </c>
      <c r="DZ30">
        <v>1</v>
      </c>
      <c r="EA30">
        <v>0</v>
      </c>
      <c r="EB30">
        <v>1</v>
      </c>
      <c r="EC30">
        <v>1</v>
      </c>
      <c r="ED30">
        <v>1</v>
      </c>
      <c r="EE30">
        <v>1</v>
      </c>
      <c r="EF30">
        <v>0</v>
      </c>
      <c r="EG30">
        <v>0</v>
      </c>
      <c r="EH30">
        <v>0</v>
      </c>
      <c r="EI30">
        <v>1</v>
      </c>
      <c r="EJ30">
        <v>1</v>
      </c>
      <c r="EK30">
        <v>1</v>
      </c>
      <c r="EL30">
        <v>0</v>
      </c>
      <c r="EM30">
        <v>0</v>
      </c>
      <c r="EN30">
        <v>1</v>
      </c>
      <c r="EO30">
        <v>1</v>
      </c>
      <c r="EP30">
        <v>1</v>
      </c>
      <c r="EQ30">
        <v>1</v>
      </c>
      <c r="ER30">
        <v>0</v>
      </c>
      <c r="ES30">
        <v>0</v>
      </c>
      <c r="ET30">
        <v>0</v>
      </c>
      <c r="EU30">
        <v>1</v>
      </c>
      <c r="EV30">
        <v>2</v>
      </c>
      <c r="EW30">
        <v>0</v>
      </c>
      <c r="EX30">
        <v>1</v>
      </c>
      <c r="EY30">
        <v>0</v>
      </c>
      <c r="EZ30">
        <v>2</v>
      </c>
      <c r="FA30">
        <v>0</v>
      </c>
      <c r="FB30">
        <v>2</v>
      </c>
      <c r="FC30">
        <v>2</v>
      </c>
      <c r="FD30">
        <v>0</v>
      </c>
      <c r="FE30">
        <v>4</v>
      </c>
      <c r="FF30">
        <v>1</v>
      </c>
      <c r="FG30">
        <v>0</v>
      </c>
      <c r="FH30">
        <v>0</v>
      </c>
      <c r="FI30">
        <v>0</v>
      </c>
      <c r="FJ30">
        <v>1</v>
      </c>
      <c r="FK30">
        <v>0</v>
      </c>
      <c r="FL30">
        <v>1</v>
      </c>
      <c r="FM30">
        <v>0</v>
      </c>
      <c r="FN30">
        <v>1</v>
      </c>
      <c r="FO30">
        <v>0</v>
      </c>
      <c r="FP30">
        <v>0</v>
      </c>
      <c r="FQ30">
        <v>0</v>
      </c>
      <c r="FR30">
        <v>0</v>
      </c>
      <c r="FS30">
        <v>1</v>
      </c>
      <c r="FT30">
        <v>0</v>
      </c>
      <c r="FU30">
        <v>1</v>
      </c>
      <c r="FV30">
        <v>0</v>
      </c>
      <c r="FW30">
        <v>1</v>
      </c>
      <c r="FX30">
        <v>3</v>
      </c>
      <c r="FY30">
        <v>3</v>
      </c>
      <c r="FZ30">
        <v>3</v>
      </c>
      <c r="GA30">
        <v>6</v>
      </c>
      <c r="GB30">
        <v>3</v>
      </c>
      <c r="GC30">
        <v>6</v>
      </c>
      <c r="GD30">
        <v>7</v>
      </c>
      <c r="GE30">
        <v>8</v>
      </c>
      <c r="GF30">
        <v>3</v>
      </c>
      <c r="GG30">
        <v>5</v>
      </c>
      <c r="GH30">
        <v>0</v>
      </c>
      <c r="GI30">
        <v>0</v>
      </c>
      <c r="GJ30">
        <v>1</v>
      </c>
      <c r="GK30">
        <v>0</v>
      </c>
      <c r="GL30">
        <v>1</v>
      </c>
      <c r="GM30">
        <v>0</v>
      </c>
      <c r="GN30">
        <v>0</v>
      </c>
      <c r="GO30">
        <v>2</v>
      </c>
      <c r="GP30">
        <v>0</v>
      </c>
      <c r="GQ30">
        <v>1</v>
      </c>
      <c r="GR30">
        <v>1</v>
      </c>
      <c r="GS30">
        <v>0</v>
      </c>
      <c r="GT30">
        <v>0</v>
      </c>
      <c r="GU30">
        <v>0</v>
      </c>
      <c r="GV30">
        <v>3</v>
      </c>
      <c r="GW30">
        <v>0</v>
      </c>
      <c r="GX30">
        <v>2</v>
      </c>
      <c r="GY30">
        <v>1</v>
      </c>
      <c r="GZ30">
        <v>3</v>
      </c>
      <c r="HA30">
        <v>6</v>
      </c>
      <c r="HB30">
        <v>4</v>
      </c>
      <c r="HC30">
        <v>3</v>
      </c>
      <c r="HD30">
        <v>2</v>
      </c>
      <c r="HE30">
        <v>5</v>
      </c>
      <c r="HF30">
        <v>4</v>
      </c>
      <c r="HG30">
        <v>4</v>
      </c>
      <c r="HH30">
        <v>6</v>
      </c>
      <c r="HI30">
        <v>3</v>
      </c>
      <c r="HJ30">
        <v>2</v>
      </c>
      <c r="HK30">
        <v>1</v>
      </c>
      <c r="HL30">
        <v>0</v>
      </c>
      <c r="HM30">
        <v>2</v>
      </c>
      <c r="HN30">
        <v>0</v>
      </c>
      <c r="HO30">
        <v>0</v>
      </c>
      <c r="HP30">
        <v>0</v>
      </c>
      <c r="HQ30">
        <v>0</v>
      </c>
      <c r="HR30">
        <v>0</v>
      </c>
      <c r="HS30">
        <v>0</v>
      </c>
      <c r="HT30">
        <v>0</v>
      </c>
      <c r="HU30">
        <v>0</v>
      </c>
      <c r="HV30">
        <v>0</v>
      </c>
      <c r="HW30">
        <v>0</v>
      </c>
      <c r="HX30">
        <v>0</v>
      </c>
      <c r="HY30">
        <v>0</v>
      </c>
      <c r="HZ30">
        <v>0</v>
      </c>
      <c r="IA30">
        <v>0</v>
      </c>
      <c r="IB30">
        <v>0</v>
      </c>
      <c r="IC30">
        <v>0</v>
      </c>
      <c r="ID30">
        <v>0</v>
      </c>
      <c r="IE30">
        <v>0</v>
      </c>
    </row>
    <row r="31" spans="1:266" x14ac:dyDescent="0.3">
      <c r="A31" s="2">
        <v>21</v>
      </c>
      <c r="B31" s="4" t="str">
        <f>INDEX('Trip Gen Metadata'!B:B,MATCH('Trip Gen Counts'!A31,'Trip Gen Metadata'!A:A,0))</f>
        <v>Selma Middle School</v>
      </c>
      <c r="C31" s="24">
        <f>INDEX('Trip Gen Metadata'!D:D,MATCH('Trip Gen Counts'!A31,'Trip Gen Metadata'!A:A,0))</f>
        <v>44833</v>
      </c>
      <c r="D31" s="2" t="s">
        <v>204</v>
      </c>
      <c r="CE31">
        <v>0</v>
      </c>
      <c r="CF31">
        <v>0</v>
      </c>
      <c r="CG31">
        <v>0</v>
      </c>
      <c r="CH31">
        <v>0</v>
      </c>
      <c r="CI31">
        <v>0</v>
      </c>
      <c r="CJ31">
        <v>0</v>
      </c>
      <c r="CK31">
        <v>0</v>
      </c>
      <c r="CL31">
        <v>0</v>
      </c>
      <c r="CM31">
        <v>0</v>
      </c>
      <c r="CN31">
        <v>0</v>
      </c>
      <c r="CO31">
        <v>2</v>
      </c>
      <c r="CP31">
        <v>14</v>
      </c>
      <c r="CQ31">
        <v>10</v>
      </c>
      <c r="CR31">
        <v>11</v>
      </c>
      <c r="CS31">
        <v>15</v>
      </c>
      <c r="CT31">
        <v>12</v>
      </c>
      <c r="CU31">
        <v>9</v>
      </c>
      <c r="CV31">
        <v>9</v>
      </c>
      <c r="CW31">
        <v>2</v>
      </c>
      <c r="CX31">
        <v>2</v>
      </c>
      <c r="CY31">
        <v>3</v>
      </c>
      <c r="CZ31">
        <v>0</v>
      </c>
      <c r="DA31">
        <v>0</v>
      </c>
      <c r="DB31">
        <v>0</v>
      </c>
      <c r="DC31">
        <v>0</v>
      </c>
      <c r="DD31">
        <v>0</v>
      </c>
      <c r="DE31">
        <v>0</v>
      </c>
      <c r="DF31">
        <v>2</v>
      </c>
      <c r="DG31">
        <v>0</v>
      </c>
      <c r="DH31">
        <v>0</v>
      </c>
      <c r="DI31">
        <v>0</v>
      </c>
      <c r="DJ31">
        <v>0</v>
      </c>
      <c r="DK31">
        <v>0</v>
      </c>
      <c r="DL31">
        <v>0</v>
      </c>
      <c r="DM31">
        <v>1</v>
      </c>
      <c r="DN31">
        <v>0</v>
      </c>
      <c r="DO31">
        <v>1</v>
      </c>
      <c r="DP31">
        <v>0</v>
      </c>
      <c r="DQ31">
        <v>0</v>
      </c>
      <c r="DR31">
        <v>2</v>
      </c>
      <c r="DS31">
        <v>1</v>
      </c>
      <c r="DT31">
        <v>0</v>
      </c>
      <c r="DU31">
        <v>1</v>
      </c>
      <c r="DV31">
        <v>0</v>
      </c>
      <c r="DW31">
        <v>1</v>
      </c>
      <c r="DX31">
        <v>0</v>
      </c>
      <c r="DY31">
        <v>1</v>
      </c>
      <c r="DZ31">
        <v>2</v>
      </c>
      <c r="EA31">
        <v>0</v>
      </c>
      <c r="EB31">
        <v>1</v>
      </c>
      <c r="EC31">
        <v>0</v>
      </c>
      <c r="ED31">
        <v>0</v>
      </c>
      <c r="EE31">
        <v>0</v>
      </c>
      <c r="EF31">
        <v>0</v>
      </c>
      <c r="EG31">
        <v>2</v>
      </c>
      <c r="EH31">
        <v>0</v>
      </c>
      <c r="EI31">
        <v>0</v>
      </c>
      <c r="EJ31">
        <v>0</v>
      </c>
      <c r="EK31">
        <v>0</v>
      </c>
      <c r="EL31">
        <v>1</v>
      </c>
      <c r="EM31">
        <v>0</v>
      </c>
      <c r="EN31">
        <v>0</v>
      </c>
      <c r="EO31">
        <v>0</v>
      </c>
      <c r="EP31">
        <v>3</v>
      </c>
      <c r="EQ31">
        <v>0</v>
      </c>
      <c r="ER31">
        <v>1</v>
      </c>
      <c r="ES31">
        <v>1</v>
      </c>
      <c r="ET31">
        <v>0</v>
      </c>
      <c r="EU31">
        <v>0</v>
      </c>
      <c r="EV31">
        <v>0</v>
      </c>
      <c r="EW31">
        <v>3</v>
      </c>
      <c r="EX31">
        <v>1</v>
      </c>
      <c r="EY31">
        <v>0</v>
      </c>
      <c r="EZ31">
        <v>0</v>
      </c>
      <c r="FA31">
        <v>1</v>
      </c>
      <c r="FB31">
        <v>1</v>
      </c>
      <c r="FC31">
        <v>1</v>
      </c>
      <c r="FD31">
        <v>2</v>
      </c>
      <c r="FE31">
        <v>0</v>
      </c>
      <c r="FF31">
        <v>2</v>
      </c>
      <c r="FG31">
        <v>0</v>
      </c>
      <c r="FH31">
        <v>4</v>
      </c>
      <c r="FI31">
        <v>0</v>
      </c>
      <c r="FJ31">
        <v>0</v>
      </c>
      <c r="FK31">
        <v>0</v>
      </c>
      <c r="FL31">
        <v>0</v>
      </c>
      <c r="FM31">
        <v>2</v>
      </c>
      <c r="FN31">
        <v>0</v>
      </c>
      <c r="FO31">
        <v>0</v>
      </c>
      <c r="FP31">
        <v>1</v>
      </c>
      <c r="FQ31">
        <v>0</v>
      </c>
      <c r="FR31">
        <v>0</v>
      </c>
      <c r="FS31">
        <v>1</v>
      </c>
      <c r="FT31">
        <v>0</v>
      </c>
      <c r="FU31">
        <v>0</v>
      </c>
      <c r="FV31">
        <v>0</v>
      </c>
      <c r="FW31">
        <v>0</v>
      </c>
      <c r="FX31">
        <v>0</v>
      </c>
      <c r="FY31">
        <v>1</v>
      </c>
      <c r="FZ31">
        <v>1</v>
      </c>
      <c r="GA31">
        <v>0</v>
      </c>
      <c r="GB31">
        <v>1</v>
      </c>
      <c r="GC31">
        <v>1</v>
      </c>
      <c r="GD31">
        <v>5</v>
      </c>
      <c r="GE31">
        <v>28</v>
      </c>
      <c r="GF31">
        <v>7</v>
      </c>
      <c r="GG31">
        <v>8</v>
      </c>
      <c r="GH31">
        <v>7</v>
      </c>
      <c r="GI31">
        <v>3</v>
      </c>
      <c r="GJ31">
        <v>1</v>
      </c>
      <c r="GK31">
        <v>3</v>
      </c>
      <c r="GL31">
        <v>4</v>
      </c>
      <c r="GM31">
        <v>4</v>
      </c>
      <c r="GN31">
        <v>0</v>
      </c>
      <c r="GO31">
        <v>4</v>
      </c>
      <c r="GP31">
        <v>5</v>
      </c>
      <c r="GQ31">
        <v>0</v>
      </c>
      <c r="GR31">
        <v>2</v>
      </c>
      <c r="GS31">
        <v>1</v>
      </c>
      <c r="GT31">
        <v>0</v>
      </c>
      <c r="GU31">
        <v>2</v>
      </c>
      <c r="GV31">
        <v>4</v>
      </c>
      <c r="GW31">
        <v>2</v>
      </c>
      <c r="GX31">
        <v>0</v>
      </c>
      <c r="GY31">
        <v>0</v>
      </c>
      <c r="GZ31">
        <v>1</v>
      </c>
      <c r="HA31">
        <v>5</v>
      </c>
      <c r="HB31">
        <v>6</v>
      </c>
      <c r="HC31">
        <v>5</v>
      </c>
      <c r="HD31">
        <v>1</v>
      </c>
      <c r="HE31">
        <v>6</v>
      </c>
      <c r="HF31">
        <v>3</v>
      </c>
      <c r="HG31">
        <v>5</v>
      </c>
      <c r="HH31">
        <v>7</v>
      </c>
      <c r="HI31">
        <v>5</v>
      </c>
      <c r="HJ31">
        <v>10</v>
      </c>
      <c r="HK31">
        <v>4</v>
      </c>
      <c r="HL31">
        <v>0</v>
      </c>
      <c r="HM31">
        <v>3</v>
      </c>
      <c r="HN31">
        <v>2</v>
      </c>
      <c r="HO31">
        <v>0</v>
      </c>
      <c r="HP31">
        <v>0</v>
      </c>
      <c r="HQ31">
        <v>0</v>
      </c>
      <c r="HR31">
        <v>0</v>
      </c>
      <c r="HS31">
        <v>1</v>
      </c>
      <c r="HT31">
        <v>1</v>
      </c>
      <c r="HU31">
        <v>0</v>
      </c>
      <c r="HV31">
        <v>0</v>
      </c>
      <c r="HW31">
        <v>0</v>
      </c>
      <c r="HX31">
        <v>0</v>
      </c>
      <c r="HY31">
        <v>0</v>
      </c>
      <c r="HZ31">
        <v>0</v>
      </c>
      <c r="IA31">
        <v>0</v>
      </c>
      <c r="IB31">
        <v>0</v>
      </c>
      <c r="IC31">
        <v>0</v>
      </c>
      <c r="ID31">
        <v>0</v>
      </c>
      <c r="IE31">
        <v>1</v>
      </c>
    </row>
    <row r="32" spans="1:266" x14ac:dyDescent="0.3">
      <c r="A32" s="2">
        <v>23</v>
      </c>
      <c r="B32" s="4" t="str">
        <f>INDEX('Trip Gen Metadata'!B:B,MATCH('Trip Gen Counts'!A32,'Trip Gen Metadata'!A:A,0))</f>
        <v>North Johnston High</v>
      </c>
      <c r="C32" s="24">
        <f>INDEX('Trip Gen Metadata'!D:D,MATCH('Trip Gen Counts'!A32,'Trip Gen Metadata'!A:A,0))</f>
        <v>44852</v>
      </c>
      <c r="D32" s="2" t="s">
        <v>205</v>
      </c>
      <c r="BP32">
        <v>1</v>
      </c>
      <c r="BQ32">
        <v>3</v>
      </c>
      <c r="BR32">
        <v>2</v>
      </c>
      <c r="BS32">
        <v>2</v>
      </c>
      <c r="BT32">
        <v>0</v>
      </c>
      <c r="BU32">
        <v>1</v>
      </c>
      <c r="BV32">
        <v>4</v>
      </c>
      <c r="BW32">
        <v>1</v>
      </c>
      <c r="BX32">
        <v>2</v>
      </c>
      <c r="BY32">
        <v>1</v>
      </c>
      <c r="BZ32">
        <v>0</v>
      </c>
      <c r="CA32">
        <v>1</v>
      </c>
      <c r="CB32">
        <v>4</v>
      </c>
      <c r="CC32">
        <v>4</v>
      </c>
      <c r="CD32">
        <v>8</v>
      </c>
      <c r="CE32">
        <v>12</v>
      </c>
      <c r="CF32">
        <v>13</v>
      </c>
      <c r="CG32">
        <v>17</v>
      </c>
      <c r="CH32">
        <v>27</v>
      </c>
      <c r="CI32">
        <v>43</v>
      </c>
      <c r="CJ32">
        <v>58</v>
      </c>
      <c r="CK32">
        <v>76</v>
      </c>
      <c r="CL32">
        <v>70</v>
      </c>
      <c r="CM32">
        <v>28</v>
      </c>
      <c r="CN32">
        <v>2</v>
      </c>
      <c r="CO32">
        <v>5</v>
      </c>
      <c r="CP32">
        <v>2</v>
      </c>
      <c r="CQ32">
        <v>0</v>
      </c>
      <c r="CR32">
        <v>3</v>
      </c>
      <c r="CS32">
        <v>1</v>
      </c>
      <c r="CT32">
        <v>1</v>
      </c>
      <c r="CU32">
        <v>0</v>
      </c>
      <c r="CV32">
        <v>2</v>
      </c>
      <c r="CW32">
        <v>1</v>
      </c>
      <c r="CX32">
        <v>1</v>
      </c>
      <c r="CY32">
        <v>2</v>
      </c>
      <c r="CZ32">
        <v>2</v>
      </c>
      <c r="DA32">
        <v>4</v>
      </c>
      <c r="DB32">
        <v>7</v>
      </c>
      <c r="DC32">
        <v>11</v>
      </c>
      <c r="DD32">
        <v>17</v>
      </c>
      <c r="DE32">
        <v>14</v>
      </c>
      <c r="DF32">
        <v>7</v>
      </c>
      <c r="DG32">
        <v>1</v>
      </c>
      <c r="DH32">
        <v>3</v>
      </c>
      <c r="DI32">
        <v>0</v>
      </c>
      <c r="DJ32">
        <v>1</v>
      </c>
      <c r="DK32">
        <v>2</v>
      </c>
      <c r="DL32">
        <v>1</v>
      </c>
      <c r="DM32">
        <v>1</v>
      </c>
      <c r="DN32">
        <v>3</v>
      </c>
      <c r="DO32">
        <v>3</v>
      </c>
      <c r="DP32">
        <v>1</v>
      </c>
      <c r="DQ32">
        <v>0</v>
      </c>
      <c r="DR32">
        <v>2</v>
      </c>
      <c r="DS32">
        <v>1</v>
      </c>
      <c r="DT32">
        <v>2</v>
      </c>
      <c r="DU32">
        <v>2</v>
      </c>
      <c r="DV32">
        <v>0</v>
      </c>
      <c r="DW32">
        <v>5</v>
      </c>
      <c r="DX32">
        <v>6</v>
      </c>
      <c r="DY32">
        <v>2</v>
      </c>
      <c r="DZ32">
        <v>4</v>
      </c>
      <c r="EA32">
        <v>1</v>
      </c>
      <c r="EB32">
        <v>2</v>
      </c>
      <c r="EC32">
        <v>2</v>
      </c>
      <c r="ED32">
        <v>1</v>
      </c>
      <c r="EE32">
        <v>2</v>
      </c>
      <c r="EF32">
        <v>1</v>
      </c>
      <c r="EG32">
        <v>6</v>
      </c>
      <c r="EH32">
        <v>1</v>
      </c>
      <c r="EI32">
        <v>1</v>
      </c>
      <c r="EJ32">
        <v>4</v>
      </c>
      <c r="EK32">
        <v>2</v>
      </c>
      <c r="EL32">
        <v>1</v>
      </c>
      <c r="EM32">
        <v>2</v>
      </c>
      <c r="EN32">
        <v>2</v>
      </c>
      <c r="EO32">
        <v>1</v>
      </c>
      <c r="EP32">
        <v>2</v>
      </c>
      <c r="EQ32">
        <v>0</v>
      </c>
      <c r="ER32">
        <v>0</v>
      </c>
      <c r="ES32">
        <v>2</v>
      </c>
      <c r="ET32">
        <v>0</v>
      </c>
      <c r="EU32">
        <v>1</v>
      </c>
      <c r="EV32">
        <v>3</v>
      </c>
      <c r="EW32">
        <v>0</v>
      </c>
      <c r="EX32">
        <v>1</v>
      </c>
      <c r="EY32">
        <v>0</v>
      </c>
      <c r="EZ32">
        <v>2</v>
      </c>
      <c r="FA32">
        <v>4</v>
      </c>
      <c r="FB32">
        <v>4</v>
      </c>
      <c r="FC32">
        <v>3</v>
      </c>
      <c r="FD32">
        <v>1</v>
      </c>
      <c r="FE32">
        <v>1</v>
      </c>
      <c r="FF32">
        <v>0</v>
      </c>
      <c r="FG32">
        <v>4</v>
      </c>
      <c r="FH32">
        <v>4</v>
      </c>
      <c r="FI32">
        <v>3</v>
      </c>
      <c r="FJ32">
        <v>5</v>
      </c>
      <c r="FK32">
        <v>6</v>
      </c>
      <c r="FL32">
        <v>2</v>
      </c>
      <c r="FM32">
        <v>6</v>
      </c>
      <c r="FN32">
        <v>5</v>
      </c>
      <c r="FO32">
        <v>9</v>
      </c>
      <c r="FP32">
        <v>9</v>
      </c>
      <c r="FQ32">
        <v>14</v>
      </c>
      <c r="FR32">
        <v>17</v>
      </c>
      <c r="FS32">
        <v>9</v>
      </c>
      <c r="FT32">
        <v>10</v>
      </c>
      <c r="FU32">
        <v>9</v>
      </c>
      <c r="FV32">
        <v>10</v>
      </c>
      <c r="FW32">
        <v>3</v>
      </c>
      <c r="FX32">
        <v>3</v>
      </c>
      <c r="FY32">
        <v>3</v>
      </c>
      <c r="FZ32">
        <v>3</v>
      </c>
      <c r="GA32">
        <v>0</v>
      </c>
      <c r="GB32">
        <v>1</v>
      </c>
      <c r="GC32">
        <v>2</v>
      </c>
      <c r="GD32">
        <v>3</v>
      </c>
      <c r="GE32">
        <v>0</v>
      </c>
      <c r="GF32">
        <v>1</v>
      </c>
      <c r="GG32">
        <v>2</v>
      </c>
      <c r="GH32">
        <v>1</v>
      </c>
      <c r="GI32">
        <v>0</v>
      </c>
      <c r="GJ32">
        <v>0</v>
      </c>
      <c r="GK32">
        <v>6</v>
      </c>
      <c r="GL32">
        <v>1</v>
      </c>
      <c r="GM32">
        <v>2</v>
      </c>
      <c r="GN32">
        <v>4</v>
      </c>
      <c r="GO32">
        <v>3</v>
      </c>
      <c r="GP32">
        <v>3</v>
      </c>
      <c r="GQ32">
        <v>0</v>
      </c>
      <c r="GR32">
        <v>1</v>
      </c>
      <c r="GS32">
        <v>4</v>
      </c>
      <c r="GT32">
        <v>4</v>
      </c>
      <c r="GU32">
        <v>4</v>
      </c>
      <c r="GV32">
        <v>3</v>
      </c>
      <c r="GW32">
        <v>7</v>
      </c>
      <c r="GX32">
        <v>5</v>
      </c>
      <c r="GY32">
        <v>3</v>
      </c>
      <c r="GZ32">
        <v>6</v>
      </c>
      <c r="HA32">
        <v>3</v>
      </c>
      <c r="HB32">
        <v>10</v>
      </c>
      <c r="HC32">
        <v>18</v>
      </c>
      <c r="HD32">
        <v>2</v>
      </c>
      <c r="HE32">
        <v>3</v>
      </c>
      <c r="HF32">
        <v>7</v>
      </c>
      <c r="HG32">
        <v>5</v>
      </c>
      <c r="HH32">
        <v>2</v>
      </c>
      <c r="HI32">
        <v>5</v>
      </c>
      <c r="HJ32">
        <v>4</v>
      </c>
      <c r="HK32">
        <v>5</v>
      </c>
      <c r="HL32">
        <v>7</v>
      </c>
      <c r="HM32">
        <v>5</v>
      </c>
      <c r="HN32">
        <v>10</v>
      </c>
      <c r="HO32">
        <v>8</v>
      </c>
      <c r="HP32">
        <v>4</v>
      </c>
      <c r="HQ32">
        <v>7</v>
      </c>
      <c r="HR32">
        <v>8</v>
      </c>
      <c r="HS32">
        <v>3</v>
      </c>
      <c r="HT32">
        <v>1</v>
      </c>
      <c r="HU32">
        <v>3</v>
      </c>
      <c r="HV32">
        <v>4</v>
      </c>
      <c r="HW32">
        <v>3</v>
      </c>
      <c r="HX32">
        <v>0</v>
      </c>
      <c r="HY32">
        <v>2</v>
      </c>
      <c r="HZ32">
        <v>0</v>
      </c>
      <c r="IA32">
        <v>0</v>
      </c>
      <c r="IB32">
        <v>1</v>
      </c>
      <c r="IC32">
        <v>3</v>
      </c>
      <c r="ID32">
        <v>3</v>
      </c>
      <c r="IE32">
        <v>1</v>
      </c>
      <c r="IF32">
        <v>1</v>
      </c>
      <c r="IG32">
        <v>1</v>
      </c>
      <c r="IH32">
        <v>2</v>
      </c>
      <c r="II32">
        <v>3</v>
      </c>
      <c r="IJ32">
        <v>1</v>
      </c>
      <c r="IK32">
        <v>0</v>
      </c>
      <c r="IL32">
        <v>0</v>
      </c>
      <c r="IM32">
        <v>0</v>
      </c>
    </row>
    <row r="33" spans="1:268" x14ac:dyDescent="0.3">
      <c r="A33" s="2">
        <v>23</v>
      </c>
      <c r="B33" s="4" t="str">
        <f>INDEX('Trip Gen Metadata'!B:B,MATCH('Trip Gen Counts'!A33,'Trip Gen Metadata'!A:A,0))</f>
        <v>North Johnston High</v>
      </c>
      <c r="C33" s="24">
        <f>INDEX('Trip Gen Metadata'!D:D,MATCH('Trip Gen Counts'!A33,'Trip Gen Metadata'!A:A,0))</f>
        <v>44852</v>
      </c>
      <c r="D33" s="2" t="s">
        <v>204</v>
      </c>
      <c r="BP33">
        <v>0</v>
      </c>
      <c r="BQ33">
        <v>0</v>
      </c>
      <c r="BR33">
        <v>0</v>
      </c>
      <c r="BS33">
        <v>1</v>
      </c>
      <c r="BT33">
        <v>1</v>
      </c>
      <c r="BU33">
        <v>0</v>
      </c>
      <c r="BV33">
        <v>1</v>
      </c>
      <c r="BW33">
        <v>2</v>
      </c>
      <c r="BX33">
        <v>2</v>
      </c>
      <c r="BY33">
        <v>1</v>
      </c>
      <c r="BZ33">
        <v>0</v>
      </c>
      <c r="CA33">
        <v>0</v>
      </c>
      <c r="CB33">
        <v>0</v>
      </c>
      <c r="CC33">
        <v>0</v>
      </c>
      <c r="CD33">
        <v>0</v>
      </c>
      <c r="CE33">
        <v>1</v>
      </c>
      <c r="CF33">
        <v>0</v>
      </c>
      <c r="CG33">
        <v>3</v>
      </c>
      <c r="CH33">
        <v>5</v>
      </c>
      <c r="CI33">
        <v>20</v>
      </c>
      <c r="CJ33">
        <v>30</v>
      </c>
      <c r="CK33">
        <v>35</v>
      </c>
      <c r="CL33">
        <v>52</v>
      </c>
      <c r="CM33">
        <v>50</v>
      </c>
      <c r="CN33">
        <v>2</v>
      </c>
      <c r="CO33">
        <v>2</v>
      </c>
      <c r="CP33">
        <v>2</v>
      </c>
      <c r="CQ33">
        <v>1</v>
      </c>
      <c r="CR33">
        <v>1</v>
      </c>
      <c r="CS33">
        <v>0</v>
      </c>
      <c r="CT33">
        <v>0</v>
      </c>
      <c r="CU33">
        <v>0</v>
      </c>
      <c r="CV33">
        <v>4</v>
      </c>
      <c r="CW33">
        <v>2</v>
      </c>
      <c r="CX33">
        <v>0</v>
      </c>
      <c r="CY33">
        <v>1</v>
      </c>
      <c r="CZ33">
        <v>2</v>
      </c>
      <c r="DA33">
        <v>0</v>
      </c>
      <c r="DB33">
        <v>0</v>
      </c>
      <c r="DC33">
        <v>5</v>
      </c>
      <c r="DD33">
        <v>2</v>
      </c>
      <c r="DE33">
        <v>3</v>
      </c>
      <c r="DF33">
        <v>6</v>
      </c>
      <c r="DG33">
        <v>4</v>
      </c>
      <c r="DH33">
        <v>0</v>
      </c>
      <c r="DI33">
        <v>2</v>
      </c>
      <c r="DJ33">
        <v>4</v>
      </c>
      <c r="DK33">
        <v>0</v>
      </c>
      <c r="DL33">
        <v>1</v>
      </c>
      <c r="DM33">
        <v>0</v>
      </c>
      <c r="DN33">
        <v>0</v>
      </c>
      <c r="DO33">
        <v>5</v>
      </c>
      <c r="DP33">
        <v>3</v>
      </c>
      <c r="DQ33">
        <v>2</v>
      </c>
      <c r="DR33">
        <v>4</v>
      </c>
      <c r="DS33">
        <v>1</v>
      </c>
      <c r="DT33">
        <v>4</v>
      </c>
      <c r="DU33">
        <v>0</v>
      </c>
      <c r="DV33">
        <v>1</v>
      </c>
      <c r="DW33">
        <v>1</v>
      </c>
      <c r="DX33">
        <v>3</v>
      </c>
      <c r="DY33">
        <v>6</v>
      </c>
      <c r="DZ33">
        <v>4</v>
      </c>
      <c r="EA33">
        <v>2</v>
      </c>
      <c r="EB33">
        <v>3</v>
      </c>
      <c r="EC33">
        <v>1</v>
      </c>
      <c r="ED33">
        <v>2</v>
      </c>
      <c r="EE33">
        <v>0</v>
      </c>
      <c r="EF33">
        <v>3</v>
      </c>
      <c r="EG33">
        <v>0</v>
      </c>
      <c r="EH33">
        <v>3</v>
      </c>
      <c r="EI33">
        <v>3</v>
      </c>
      <c r="EJ33">
        <v>4</v>
      </c>
      <c r="EK33">
        <v>2</v>
      </c>
      <c r="EL33">
        <v>1</v>
      </c>
      <c r="EM33">
        <v>2</v>
      </c>
      <c r="EN33">
        <v>1</v>
      </c>
      <c r="EO33">
        <v>4</v>
      </c>
      <c r="EP33">
        <v>0</v>
      </c>
      <c r="EQ33">
        <v>1</v>
      </c>
      <c r="ER33">
        <v>0</v>
      </c>
      <c r="ES33">
        <v>0</v>
      </c>
      <c r="ET33">
        <v>2</v>
      </c>
      <c r="EU33">
        <v>2</v>
      </c>
      <c r="EV33">
        <v>1</v>
      </c>
      <c r="EW33">
        <v>7</v>
      </c>
      <c r="EX33">
        <v>1</v>
      </c>
      <c r="EY33">
        <v>0</v>
      </c>
      <c r="EZ33">
        <v>2</v>
      </c>
      <c r="FA33">
        <v>1</v>
      </c>
      <c r="FB33">
        <v>8</v>
      </c>
      <c r="FC33">
        <v>11</v>
      </c>
      <c r="FD33">
        <v>5</v>
      </c>
      <c r="FE33">
        <v>1</v>
      </c>
      <c r="FF33">
        <v>1</v>
      </c>
      <c r="FG33">
        <v>0</v>
      </c>
      <c r="FH33">
        <v>1</v>
      </c>
      <c r="FI33">
        <v>3</v>
      </c>
      <c r="FJ33">
        <v>3</v>
      </c>
      <c r="FK33">
        <v>3</v>
      </c>
      <c r="FL33">
        <v>6</v>
      </c>
      <c r="FM33">
        <v>4</v>
      </c>
      <c r="FN33">
        <v>1</v>
      </c>
      <c r="FO33">
        <v>3</v>
      </c>
      <c r="FP33">
        <v>0</v>
      </c>
      <c r="FQ33">
        <v>4</v>
      </c>
      <c r="FR33">
        <v>3</v>
      </c>
      <c r="FS33">
        <v>2</v>
      </c>
      <c r="FT33">
        <v>36</v>
      </c>
      <c r="FU33">
        <v>88</v>
      </c>
      <c r="FV33">
        <v>42</v>
      </c>
      <c r="FW33">
        <v>6</v>
      </c>
      <c r="FX33">
        <v>8</v>
      </c>
      <c r="FY33">
        <v>4</v>
      </c>
      <c r="FZ33">
        <v>10</v>
      </c>
      <c r="GA33">
        <v>4</v>
      </c>
      <c r="GB33">
        <v>3</v>
      </c>
      <c r="GC33">
        <v>3</v>
      </c>
      <c r="GD33">
        <v>3</v>
      </c>
      <c r="GE33">
        <v>6</v>
      </c>
      <c r="GF33">
        <v>1</v>
      </c>
      <c r="GG33">
        <v>5</v>
      </c>
      <c r="GH33">
        <v>7</v>
      </c>
      <c r="GI33">
        <v>3</v>
      </c>
      <c r="GJ33">
        <v>2</v>
      </c>
      <c r="GK33">
        <v>3</v>
      </c>
      <c r="GL33">
        <v>1</v>
      </c>
      <c r="GM33">
        <v>1</v>
      </c>
      <c r="GN33">
        <v>3</v>
      </c>
      <c r="GO33">
        <v>11</v>
      </c>
      <c r="GP33">
        <v>5</v>
      </c>
      <c r="GQ33">
        <v>8</v>
      </c>
      <c r="GR33">
        <v>6</v>
      </c>
      <c r="GS33">
        <v>4</v>
      </c>
      <c r="GT33">
        <v>4</v>
      </c>
      <c r="GU33">
        <v>4</v>
      </c>
      <c r="GV33">
        <v>8</v>
      </c>
      <c r="GW33">
        <v>3</v>
      </c>
      <c r="GX33">
        <v>2</v>
      </c>
      <c r="GY33">
        <v>2</v>
      </c>
      <c r="GZ33">
        <v>5</v>
      </c>
      <c r="HA33">
        <v>3</v>
      </c>
      <c r="HB33">
        <v>5</v>
      </c>
      <c r="HC33">
        <v>41</v>
      </c>
      <c r="HD33">
        <v>5</v>
      </c>
      <c r="HE33">
        <v>2</v>
      </c>
      <c r="HF33">
        <v>2</v>
      </c>
      <c r="HG33">
        <v>6</v>
      </c>
      <c r="HH33">
        <v>4</v>
      </c>
      <c r="HI33">
        <v>4</v>
      </c>
      <c r="HJ33">
        <v>0</v>
      </c>
      <c r="HK33">
        <v>0</v>
      </c>
      <c r="HL33">
        <v>0</v>
      </c>
      <c r="HM33">
        <v>2</v>
      </c>
      <c r="HN33">
        <v>6</v>
      </c>
      <c r="HO33">
        <v>1</v>
      </c>
      <c r="HP33">
        <v>5</v>
      </c>
      <c r="HQ33">
        <v>4</v>
      </c>
      <c r="HR33">
        <v>2</v>
      </c>
      <c r="HS33">
        <v>2</v>
      </c>
      <c r="HT33">
        <v>1</v>
      </c>
      <c r="HU33">
        <v>4</v>
      </c>
      <c r="HV33">
        <v>3</v>
      </c>
      <c r="HW33">
        <v>5</v>
      </c>
      <c r="HX33">
        <v>2</v>
      </c>
      <c r="HY33">
        <v>2</v>
      </c>
      <c r="HZ33">
        <v>2</v>
      </c>
      <c r="IA33">
        <v>6</v>
      </c>
      <c r="IB33">
        <v>6</v>
      </c>
      <c r="IC33">
        <v>21</v>
      </c>
      <c r="ID33">
        <v>16</v>
      </c>
      <c r="IE33">
        <v>6</v>
      </c>
      <c r="IF33">
        <v>4</v>
      </c>
      <c r="IG33">
        <v>1</v>
      </c>
      <c r="IH33">
        <v>14</v>
      </c>
      <c r="II33">
        <v>0</v>
      </c>
      <c r="IJ33">
        <v>3</v>
      </c>
      <c r="IK33">
        <v>8</v>
      </c>
      <c r="IL33">
        <v>2</v>
      </c>
      <c r="IM33">
        <v>2</v>
      </c>
    </row>
    <row r="34" spans="1:268" x14ac:dyDescent="0.3">
      <c r="A34" s="2">
        <v>24</v>
      </c>
      <c r="B34" s="4" t="str">
        <f>INDEX('Trip Gen Metadata'!B:B,MATCH('Trip Gen Counts'!A34,'Trip Gen Metadata'!A:A,0))</f>
        <v>Cleveland High School</v>
      </c>
      <c r="C34" s="24">
        <f>INDEX('Trip Gen Metadata'!D:D,MATCH('Trip Gen Counts'!A34,'Trip Gen Metadata'!A:A,0))</f>
        <v>44853</v>
      </c>
      <c r="D34" s="2" t="s">
        <v>205</v>
      </c>
      <c r="BM34">
        <v>3</v>
      </c>
      <c r="BN34">
        <v>3</v>
      </c>
      <c r="BO34">
        <v>0</v>
      </c>
      <c r="BP34">
        <v>1</v>
      </c>
      <c r="BQ34">
        <v>5</v>
      </c>
      <c r="BR34">
        <v>6</v>
      </c>
      <c r="BS34">
        <v>3</v>
      </c>
      <c r="BT34">
        <v>2</v>
      </c>
      <c r="BU34">
        <v>2</v>
      </c>
      <c r="BV34">
        <v>3</v>
      </c>
      <c r="BW34">
        <v>1</v>
      </c>
      <c r="BX34">
        <v>0</v>
      </c>
      <c r="BY34">
        <v>5</v>
      </c>
      <c r="BZ34">
        <v>6</v>
      </c>
      <c r="CA34">
        <v>4</v>
      </c>
      <c r="CB34">
        <v>9</v>
      </c>
      <c r="CC34">
        <v>17</v>
      </c>
      <c r="CD34">
        <v>28</v>
      </c>
      <c r="CE34">
        <v>35</v>
      </c>
      <c r="CF34">
        <v>44</v>
      </c>
      <c r="CG34">
        <v>65</v>
      </c>
      <c r="CH34">
        <v>91</v>
      </c>
      <c r="CI34">
        <v>96</v>
      </c>
      <c r="CJ34">
        <v>121</v>
      </c>
      <c r="CK34">
        <v>135</v>
      </c>
      <c r="CL34">
        <v>131</v>
      </c>
      <c r="CM34">
        <v>78</v>
      </c>
      <c r="CN34">
        <v>5</v>
      </c>
      <c r="CO34">
        <v>4</v>
      </c>
      <c r="CP34">
        <v>1</v>
      </c>
      <c r="CQ34">
        <v>0</v>
      </c>
      <c r="CR34">
        <v>1</v>
      </c>
      <c r="CS34">
        <v>3</v>
      </c>
      <c r="CT34">
        <v>3</v>
      </c>
      <c r="CU34">
        <v>4</v>
      </c>
      <c r="CV34">
        <v>3</v>
      </c>
      <c r="CW34">
        <v>2</v>
      </c>
      <c r="CX34">
        <v>4</v>
      </c>
      <c r="CY34">
        <v>3</v>
      </c>
      <c r="CZ34">
        <v>12</v>
      </c>
      <c r="DA34">
        <v>15</v>
      </c>
      <c r="DB34">
        <v>29</v>
      </c>
      <c r="DC34">
        <v>16</v>
      </c>
      <c r="DD34">
        <v>6</v>
      </c>
      <c r="DE34">
        <v>4</v>
      </c>
      <c r="DF34">
        <v>7</v>
      </c>
      <c r="DG34">
        <v>5</v>
      </c>
      <c r="DH34">
        <v>9</v>
      </c>
      <c r="DI34">
        <v>2</v>
      </c>
      <c r="DJ34">
        <v>3</v>
      </c>
      <c r="DK34">
        <v>1</v>
      </c>
      <c r="DL34">
        <v>4</v>
      </c>
      <c r="DM34">
        <v>2</v>
      </c>
      <c r="DN34">
        <v>6</v>
      </c>
      <c r="DO34">
        <v>3</v>
      </c>
      <c r="DP34">
        <v>6</v>
      </c>
      <c r="DQ34">
        <v>13</v>
      </c>
      <c r="DR34">
        <v>13</v>
      </c>
      <c r="DS34">
        <v>7</v>
      </c>
      <c r="DT34">
        <v>3</v>
      </c>
      <c r="DU34">
        <v>3</v>
      </c>
      <c r="DV34">
        <v>2</v>
      </c>
      <c r="DW34">
        <v>1</v>
      </c>
      <c r="DX34">
        <v>1</v>
      </c>
      <c r="DY34">
        <v>0</v>
      </c>
      <c r="DZ34">
        <v>0</v>
      </c>
      <c r="EA34">
        <v>2</v>
      </c>
      <c r="EB34">
        <v>2</v>
      </c>
      <c r="EC34">
        <v>1</v>
      </c>
      <c r="ED34">
        <v>6</v>
      </c>
      <c r="EE34">
        <v>4</v>
      </c>
      <c r="EF34">
        <v>7</v>
      </c>
      <c r="EG34">
        <v>5</v>
      </c>
      <c r="EH34">
        <v>12</v>
      </c>
      <c r="EI34">
        <v>11</v>
      </c>
      <c r="EJ34">
        <v>3</v>
      </c>
      <c r="EK34">
        <v>1</v>
      </c>
      <c r="EL34">
        <v>2</v>
      </c>
      <c r="EM34">
        <v>7</v>
      </c>
      <c r="EN34">
        <v>5</v>
      </c>
      <c r="EO34">
        <v>5</v>
      </c>
      <c r="EP34">
        <v>3</v>
      </c>
      <c r="EQ34">
        <v>2</v>
      </c>
      <c r="ER34">
        <v>1</v>
      </c>
      <c r="ES34">
        <v>7</v>
      </c>
      <c r="ET34">
        <v>6</v>
      </c>
      <c r="EU34">
        <v>6</v>
      </c>
      <c r="EV34">
        <v>5</v>
      </c>
      <c r="EW34">
        <v>7</v>
      </c>
      <c r="EX34">
        <v>10</v>
      </c>
      <c r="EY34">
        <v>4</v>
      </c>
      <c r="EZ34">
        <v>4</v>
      </c>
      <c r="FA34">
        <v>7</v>
      </c>
      <c r="FB34">
        <v>9</v>
      </c>
      <c r="FC34">
        <v>16</v>
      </c>
      <c r="FD34">
        <v>12</v>
      </c>
      <c r="FE34">
        <v>7</v>
      </c>
      <c r="FF34">
        <v>3</v>
      </c>
      <c r="FG34">
        <v>8</v>
      </c>
      <c r="FH34">
        <v>5</v>
      </c>
      <c r="FI34">
        <v>3</v>
      </c>
      <c r="FJ34">
        <v>7</v>
      </c>
      <c r="FK34">
        <v>6</v>
      </c>
      <c r="FL34">
        <v>9</v>
      </c>
      <c r="FM34">
        <v>18</v>
      </c>
      <c r="FN34">
        <v>14</v>
      </c>
      <c r="FO34">
        <v>19</v>
      </c>
      <c r="FP34">
        <v>19</v>
      </c>
      <c r="FQ34">
        <v>13</v>
      </c>
      <c r="FR34">
        <v>14</v>
      </c>
      <c r="FS34">
        <v>15</v>
      </c>
      <c r="FT34">
        <v>7</v>
      </c>
      <c r="FU34">
        <v>32</v>
      </c>
      <c r="FV34">
        <v>24</v>
      </c>
      <c r="FW34">
        <v>13</v>
      </c>
      <c r="FX34">
        <v>12</v>
      </c>
      <c r="FY34">
        <v>8</v>
      </c>
      <c r="FZ34">
        <v>10</v>
      </c>
      <c r="GA34">
        <v>5</v>
      </c>
      <c r="GB34">
        <v>6</v>
      </c>
      <c r="GC34">
        <v>4</v>
      </c>
      <c r="GD34">
        <v>6</v>
      </c>
      <c r="GE34">
        <v>4</v>
      </c>
      <c r="GF34">
        <v>4</v>
      </c>
      <c r="GG34">
        <v>3</v>
      </c>
      <c r="GH34">
        <v>1</v>
      </c>
      <c r="GI34">
        <v>3</v>
      </c>
      <c r="GJ34">
        <v>1</v>
      </c>
      <c r="GK34">
        <v>3</v>
      </c>
      <c r="GL34">
        <v>5</v>
      </c>
      <c r="GM34">
        <v>5</v>
      </c>
      <c r="GN34">
        <v>9</v>
      </c>
      <c r="GO34">
        <v>18</v>
      </c>
      <c r="GP34">
        <v>9</v>
      </c>
      <c r="GQ34">
        <v>11</v>
      </c>
      <c r="GR34">
        <v>7</v>
      </c>
      <c r="GS34">
        <v>5</v>
      </c>
      <c r="GT34">
        <v>6</v>
      </c>
      <c r="GU34">
        <v>4</v>
      </c>
      <c r="GV34">
        <v>3</v>
      </c>
      <c r="GW34">
        <v>9</v>
      </c>
      <c r="GX34">
        <v>11</v>
      </c>
      <c r="GY34">
        <v>7</v>
      </c>
      <c r="GZ34">
        <v>7</v>
      </c>
      <c r="HA34">
        <v>9</v>
      </c>
      <c r="HB34">
        <v>12</v>
      </c>
      <c r="HC34">
        <v>14</v>
      </c>
      <c r="HD34">
        <v>14</v>
      </c>
      <c r="HE34">
        <v>18</v>
      </c>
      <c r="HF34">
        <v>28</v>
      </c>
      <c r="HG34">
        <v>27</v>
      </c>
      <c r="HH34">
        <v>27</v>
      </c>
      <c r="HI34">
        <v>33</v>
      </c>
      <c r="HJ34">
        <v>17</v>
      </c>
      <c r="HK34">
        <v>22</v>
      </c>
      <c r="HL34">
        <v>12</v>
      </c>
      <c r="HM34">
        <v>15</v>
      </c>
      <c r="HN34">
        <v>9</v>
      </c>
      <c r="HO34">
        <v>5</v>
      </c>
      <c r="HP34">
        <v>4</v>
      </c>
      <c r="HQ34">
        <v>4</v>
      </c>
      <c r="HR34">
        <v>5</v>
      </c>
      <c r="HS34">
        <v>5</v>
      </c>
      <c r="HT34">
        <v>3</v>
      </c>
      <c r="HU34">
        <v>2</v>
      </c>
      <c r="HV34">
        <v>1</v>
      </c>
      <c r="HW34">
        <v>2</v>
      </c>
      <c r="HX34">
        <v>4</v>
      </c>
      <c r="HY34">
        <v>11</v>
      </c>
      <c r="HZ34">
        <v>1</v>
      </c>
      <c r="IA34">
        <v>6</v>
      </c>
      <c r="IB34">
        <v>2</v>
      </c>
      <c r="IC34">
        <v>2</v>
      </c>
      <c r="ID34">
        <v>2</v>
      </c>
      <c r="IE34">
        <v>2</v>
      </c>
      <c r="IF34">
        <v>1</v>
      </c>
      <c r="IG34">
        <v>5</v>
      </c>
      <c r="IH34">
        <v>3</v>
      </c>
      <c r="II34">
        <v>4</v>
      </c>
      <c r="IJ34">
        <v>4</v>
      </c>
      <c r="IK34">
        <v>1</v>
      </c>
      <c r="IL34">
        <v>0</v>
      </c>
      <c r="IM34">
        <v>1</v>
      </c>
      <c r="IN34">
        <v>0</v>
      </c>
      <c r="IO34">
        <v>2</v>
      </c>
      <c r="IP34">
        <v>0</v>
      </c>
      <c r="IQ34">
        <v>0</v>
      </c>
      <c r="IR34">
        <v>0</v>
      </c>
      <c r="IS34">
        <v>2</v>
      </c>
      <c r="IT34">
        <v>1</v>
      </c>
      <c r="IU34">
        <v>1</v>
      </c>
      <c r="IV34">
        <v>1</v>
      </c>
      <c r="IW34">
        <v>0</v>
      </c>
      <c r="IX34">
        <v>0</v>
      </c>
      <c r="IY34">
        <v>0</v>
      </c>
      <c r="IZ34">
        <v>0</v>
      </c>
      <c r="JA34">
        <v>4</v>
      </c>
      <c r="JB34">
        <v>0</v>
      </c>
      <c r="JC34">
        <v>0</v>
      </c>
      <c r="JD34">
        <v>0</v>
      </c>
      <c r="JE34">
        <v>0</v>
      </c>
      <c r="JF34">
        <v>2</v>
      </c>
      <c r="JG34">
        <v>0</v>
      </c>
      <c r="JH34">
        <v>0</v>
      </c>
    </row>
    <row r="35" spans="1:268" x14ac:dyDescent="0.3">
      <c r="A35" s="2">
        <v>24</v>
      </c>
      <c r="B35" s="4" t="str">
        <f>INDEX('Trip Gen Metadata'!B:B,MATCH('Trip Gen Counts'!A35,'Trip Gen Metadata'!A:A,0))</f>
        <v>Cleveland High School</v>
      </c>
      <c r="C35" s="24">
        <f>INDEX('Trip Gen Metadata'!D:D,MATCH('Trip Gen Counts'!A35,'Trip Gen Metadata'!A:A,0))</f>
        <v>44853</v>
      </c>
      <c r="D35" s="2" t="s">
        <v>204</v>
      </c>
      <c r="BM35">
        <v>0</v>
      </c>
      <c r="BN35">
        <v>1</v>
      </c>
      <c r="BO35">
        <v>1</v>
      </c>
      <c r="BP35">
        <v>0</v>
      </c>
      <c r="BQ35">
        <v>0</v>
      </c>
      <c r="BR35">
        <v>0</v>
      </c>
      <c r="BS35">
        <v>0</v>
      </c>
      <c r="BT35">
        <v>1</v>
      </c>
      <c r="BU35">
        <v>1</v>
      </c>
      <c r="BV35">
        <v>0</v>
      </c>
      <c r="BW35">
        <v>1</v>
      </c>
      <c r="BX35">
        <v>4</v>
      </c>
      <c r="BY35">
        <v>2</v>
      </c>
      <c r="BZ35">
        <v>0</v>
      </c>
      <c r="CA35">
        <v>0</v>
      </c>
      <c r="CB35">
        <v>0</v>
      </c>
      <c r="CC35">
        <v>6</v>
      </c>
      <c r="CD35">
        <v>3</v>
      </c>
      <c r="CE35">
        <v>4</v>
      </c>
      <c r="CF35">
        <v>9</v>
      </c>
      <c r="CG35">
        <v>18</v>
      </c>
      <c r="CH35">
        <v>48</v>
      </c>
      <c r="CI35">
        <v>49</v>
      </c>
      <c r="CJ35">
        <v>53</v>
      </c>
      <c r="CK35">
        <v>63</v>
      </c>
      <c r="CL35">
        <v>64</v>
      </c>
      <c r="CM35">
        <v>74</v>
      </c>
      <c r="CN35">
        <v>30</v>
      </c>
      <c r="CO35">
        <v>2</v>
      </c>
      <c r="CP35">
        <v>3</v>
      </c>
      <c r="CQ35">
        <v>1</v>
      </c>
      <c r="CR35">
        <v>0</v>
      </c>
      <c r="CS35">
        <v>0</v>
      </c>
      <c r="CT35">
        <v>1</v>
      </c>
      <c r="CU35">
        <v>3</v>
      </c>
      <c r="CV35">
        <v>4</v>
      </c>
      <c r="CW35">
        <v>1</v>
      </c>
      <c r="CX35">
        <v>2</v>
      </c>
      <c r="CY35">
        <v>0</v>
      </c>
      <c r="CZ35">
        <v>0</v>
      </c>
      <c r="DA35">
        <v>2</v>
      </c>
      <c r="DB35">
        <v>4</v>
      </c>
      <c r="DC35">
        <v>9</v>
      </c>
      <c r="DD35">
        <v>47</v>
      </c>
      <c r="DE35">
        <v>4</v>
      </c>
      <c r="DF35">
        <v>4</v>
      </c>
      <c r="DG35">
        <v>3</v>
      </c>
      <c r="DH35">
        <v>9</v>
      </c>
      <c r="DI35">
        <v>6</v>
      </c>
      <c r="DJ35">
        <v>1</v>
      </c>
      <c r="DK35">
        <v>4</v>
      </c>
      <c r="DL35">
        <v>3</v>
      </c>
      <c r="DM35">
        <v>2</v>
      </c>
      <c r="DN35">
        <v>3</v>
      </c>
      <c r="DO35">
        <v>5</v>
      </c>
      <c r="DP35">
        <v>3</v>
      </c>
      <c r="DQ35">
        <v>5</v>
      </c>
      <c r="DR35">
        <v>4</v>
      </c>
      <c r="DS35">
        <v>37</v>
      </c>
      <c r="DT35">
        <v>50</v>
      </c>
      <c r="DU35">
        <v>12</v>
      </c>
      <c r="DV35">
        <v>8</v>
      </c>
      <c r="DW35">
        <v>4</v>
      </c>
      <c r="DX35">
        <v>0</v>
      </c>
      <c r="DY35">
        <v>2</v>
      </c>
      <c r="DZ35">
        <v>0</v>
      </c>
      <c r="EA35">
        <v>4</v>
      </c>
      <c r="EB35">
        <v>0</v>
      </c>
      <c r="EC35">
        <v>3</v>
      </c>
      <c r="ED35">
        <v>0</v>
      </c>
      <c r="EE35">
        <v>3</v>
      </c>
      <c r="EF35">
        <v>4</v>
      </c>
      <c r="EG35">
        <v>1</v>
      </c>
      <c r="EH35">
        <v>7</v>
      </c>
      <c r="EI35">
        <v>44</v>
      </c>
      <c r="EJ35">
        <v>62</v>
      </c>
      <c r="EK35">
        <v>16</v>
      </c>
      <c r="EL35">
        <v>2</v>
      </c>
      <c r="EM35">
        <v>4</v>
      </c>
      <c r="EN35">
        <v>2</v>
      </c>
      <c r="EO35">
        <v>3</v>
      </c>
      <c r="EP35">
        <v>13</v>
      </c>
      <c r="EQ35">
        <v>6</v>
      </c>
      <c r="ER35">
        <v>2</v>
      </c>
      <c r="ES35">
        <v>3</v>
      </c>
      <c r="ET35">
        <v>5</v>
      </c>
      <c r="EU35">
        <v>3</v>
      </c>
      <c r="EV35">
        <v>4</v>
      </c>
      <c r="EW35">
        <v>2</v>
      </c>
      <c r="EX35">
        <v>10</v>
      </c>
      <c r="EY35">
        <v>5</v>
      </c>
      <c r="EZ35">
        <v>3</v>
      </c>
      <c r="FA35">
        <v>7</v>
      </c>
      <c r="FB35">
        <v>3</v>
      </c>
      <c r="FC35">
        <v>6</v>
      </c>
      <c r="FD35">
        <v>4</v>
      </c>
      <c r="FE35">
        <v>17</v>
      </c>
      <c r="FF35">
        <v>6</v>
      </c>
      <c r="FG35">
        <v>3</v>
      </c>
      <c r="FH35">
        <v>2</v>
      </c>
      <c r="FI35">
        <v>5</v>
      </c>
      <c r="FJ35">
        <v>2</v>
      </c>
      <c r="FK35">
        <v>3</v>
      </c>
      <c r="FL35">
        <v>2</v>
      </c>
      <c r="FM35">
        <v>2</v>
      </c>
      <c r="FN35">
        <v>2</v>
      </c>
      <c r="FO35">
        <v>3</v>
      </c>
      <c r="FP35">
        <v>5</v>
      </c>
      <c r="FQ35">
        <v>3</v>
      </c>
      <c r="FR35">
        <v>9</v>
      </c>
      <c r="FS35">
        <v>8</v>
      </c>
      <c r="FT35">
        <v>47</v>
      </c>
      <c r="FU35">
        <v>136</v>
      </c>
      <c r="FV35">
        <v>99</v>
      </c>
      <c r="FW35">
        <v>41</v>
      </c>
      <c r="FX35">
        <v>17</v>
      </c>
      <c r="FY35">
        <v>12</v>
      </c>
      <c r="FZ35">
        <v>3</v>
      </c>
      <c r="GA35">
        <v>5</v>
      </c>
      <c r="GB35">
        <v>6</v>
      </c>
      <c r="GC35">
        <v>3</v>
      </c>
      <c r="GD35">
        <v>8</v>
      </c>
      <c r="GE35">
        <v>9</v>
      </c>
      <c r="GF35">
        <v>8</v>
      </c>
      <c r="GG35">
        <v>9</v>
      </c>
      <c r="GH35">
        <v>14</v>
      </c>
      <c r="GI35">
        <v>13</v>
      </c>
      <c r="GJ35">
        <v>10</v>
      </c>
      <c r="GK35">
        <v>11</v>
      </c>
      <c r="GL35">
        <v>3</v>
      </c>
      <c r="GM35">
        <v>8</v>
      </c>
      <c r="GN35">
        <v>12</v>
      </c>
      <c r="GO35">
        <v>9</v>
      </c>
      <c r="GP35">
        <v>33</v>
      </c>
      <c r="GQ35">
        <v>16</v>
      </c>
      <c r="GR35">
        <v>14</v>
      </c>
      <c r="GS35">
        <v>4</v>
      </c>
      <c r="GT35">
        <v>5</v>
      </c>
      <c r="GU35">
        <v>3</v>
      </c>
      <c r="GV35">
        <v>6</v>
      </c>
      <c r="GW35">
        <v>7</v>
      </c>
      <c r="GX35">
        <v>17</v>
      </c>
      <c r="GY35">
        <v>7</v>
      </c>
      <c r="GZ35">
        <v>15</v>
      </c>
      <c r="HA35">
        <v>9</v>
      </c>
      <c r="HB35">
        <v>11</v>
      </c>
      <c r="HC35">
        <v>10</v>
      </c>
      <c r="HD35">
        <v>13</v>
      </c>
      <c r="HE35">
        <v>11</v>
      </c>
      <c r="HF35">
        <v>24</v>
      </c>
      <c r="HG35">
        <v>23</v>
      </c>
      <c r="HH35">
        <v>12</v>
      </c>
      <c r="HI35">
        <v>16</v>
      </c>
      <c r="HJ35">
        <v>42</v>
      </c>
      <c r="HK35">
        <v>19</v>
      </c>
      <c r="HL35">
        <v>7</v>
      </c>
      <c r="HM35">
        <v>7</v>
      </c>
      <c r="HN35">
        <v>6</v>
      </c>
      <c r="HO35">
        <v>2</v>
      </c>
      <c r="HP35">
        <v>3</v>
      </c>
      <c r="HQ35">
        <v>2</v>
      </c>
      <c r="HR35">
        <v>4</v>
      </c>
      <c r="HS35">
        <v>2</v>
      </c>
      <c r="HT35">
        <v>2</v>
      </c>
      <c r="HU35">
        <v>1</v>
      </c>
      <c r="HV35">
        <v>3</v>
      </c>
      <c r="HW35">
        <v>2</v>
      </c>
      <c r="HX35">
        <v>0</v>
      </c>
      <c r="HY35">
        <v>0</v>
      </c>
      <c r="HZ35">
        <v>6</v>
      </c>
      <c r="IA35">
        <v>32</v>
      </c>
      <c r="IB35">
        <v>38</v>
      </c>
      <c r="IC35">
        <v>29</v>
      </c>
      <c r="ID35">
        <v>16</v>
      </c>
      <c r="IE35">
        <v>13</v>
      </c>
      <c r="IF35">
        <v>13</v>
      </c>
      <c r="IG35">
        <v>5</v>
      </c>
      <c r="IH35">
        <v>1</v>
      </c>
      <c r="II35">
        <v>2</v>
      </c>
      <c r="IJ35">
        <v>1</v>
      </c>
      <c r="IK35">
        <v>0</v>
      </c>
      <c r="IL35">
        <v>4</v>
      </c>
      <c r="IM35">
        <v>1</v>
      </c>
      <c r="IN35">
        <v>0</v>
      </c>
      <c r="IO35">
        <v>0</v>
      </c>
      <c r="IP35">
        <v>0</v>
      </c>
      <c r="IQ35">
        <v>0</v>
      </c>
      <c r="IR35">
        <v>0</v>
      </c>
      <c r="IS35">
        <v>0</v>
      </c>
      <c r="IT35">
        <v>2</v>
      </c>
      <c r="IU35">
        <v>1</v>
      </c>
      <c r="IV35">
        <v>3</v>
      </c>
      <c r="IW35">
        <v>6</v>
      </c>
      <c r="IX35">
        <v>1</v>
      </c>
      <c r="IY35">
        <v>4</v>
      </c>
      <c r="IZ35">
        <v>3</v>
      </c>
      <c r="JA35">
        <v>3</v>
      </c>
      <c r="JB35">
        <v>2</v>
      </c>
      <c r="JC35">
        <v>2</v>
      </c>
      <c r="JD35">
        <v>0</v>
      </c>
      <c r="JE35">
        <v>0</v>
      </c>
      <c r="JF35">
        <v>0</v>
      </c>
      <c r="JG35">
        <v>4</v>
      </c>
      <c r="JH35">
        <v>1</v>
      </c>
    </row>
    <row r="36" spans="1:268" x14ac:dyDescent="0.3">
      <c r="A36" s="2">
        <v>25</v>
      </c>
      <c r="B36" s="4" t="str">
        <f>INDEX('Trip Gen Metadata'!B:B,MATCH('Trip Gen Counts'!A36,'Trip Gen Metadata'!A:A,0))</f>
        <v>West Johnston High</v>
      </c>
      <c r="C36" s="24">
        <f>INDEX('Trip Gen Metadata'!D:D,MATCH('Trip Gen Counts'!A36,'Trip Gen Metadata'!A:A,0))</f>
        <v>44854</v>
      </c>
      <c r="D36" s="2" t="s">
        <v>205</v>
      </c>
      <c r="BO36">
        <v>2</v>
      </c>
      <c r="BP36">
        <v>3</v>
      </c>
      <c r="BQ36">
        <v>1</v>
      </c>
      <c r="BR36">
        <v>0</v>
      </c>
      <c r="BS36">
        <v>2</v>
      </c>
      <c r="BT36">
        <v>0</v>
      </c>
      <c r="BU36">
        <v>1</v>
      </c>
      <c r="BV36">
        <v>0</v>
      </c>
      <c r="BW36">
        <v>2</v>
      </c>
      <c r="BX36">
        <v>0</v>
      </c>
      <c r="BY36">
        <v>2</v>
      </c>
      <c r="BZ36">
        <v>4</v>
      </c>
      <c r="CA36">
        <v>3</v>
      </c>
      <c r="CB36">
        <v>7</v>
      </c>
      <c r="CC36">
        <v>15</v>
      </c>
      <c r="CD36">
        <v>16</v>
      </c>
      <c r="CE36">
        <v>27</v>
      </c>
      <c r="CF36">
        <v>39</v>
      </c>
      <c r="CG36">
        <v>76</v>
      </c>
      <c r="CH36">
        <v>82</v>
      </c>
      <c r="CI36">
        <v>102</v>
      </c>
      <c r="CJ36">
        <v>113</v>
      </c>
      <c r="CK36">
        <v>96</v>
      </c>
      <c r="CL36">
        <v>79</v>
      </c>
      <c r="CM36">
        <v>31</v>
      </c>
      <c r="CN36">
        <v>1</v>
      </c>
      <c r="CO36">
        <v>6</v>
      </c>
      <c r="CP36">
        <v>2</v>
      </c>
      <c r="CQ36">
        <v>3</v>
      </c>
      <c r="CR36">
        <v>5</v>
      </c>
      <c r="CS36">
        <v>1</v>
      </c>
      <c r="CT36">
        <v>7</v>
      </c>
      <c r="CU36">
        <v>3</v>
      </c>
      <c r="CV36">
        <v>3</v>
      </c>
      <c r="CW36">
        <v>1</v>
      </c>
      <c r="CX36">
        <v>5</v>
      </c>
      <c r="CY36">
        <v>5</v>
      </c>
      <c r="CZ36">
        <v>1</v>
      </c>
      <c r="DA36">
        <v>0</v>
      </c>
      <c r="DB36">
        <v>1</v>
      </c>
      <c r="DC36">
        <v>2</v>
      </c>
      <c r="DD36">
        <v>4</v>
      </c>
      <c r="DE36">
        <v>2</v>
      </c>
      <c r="DF36">
        <v>5</v>
      </c>
      <c r="DG36">
        <v>5</v>
      </c>
      <c r="DH36">
        <v>5</v>
      </c>
      <c r="DI36">
        <v>6</v>
      </c>
      <c r="DJ36">
        <v>10</v>
      </c>
      <c r="DK36">
        <v>12</v>
      </c>
      <c r="DL36">
        <v>23</v>
      </c>
      <c r="DM36">
        <v>5</v>
      </c>
      <c r="DN36">
        <v>5</v>
      </c>
      <c r="DO36">
        <v>4</v>
      </c>
      <c r="DP36">
        <v>1</v>
      </c>
      <c r="DQ36">
        <v>1</v>
      </c>
      <c r="DR36">
        <v>2</v>
      </c>
      <c r="DS36">
        <v>0</v>
      </c>
      <c r="DT36">
        <v>1</v>
      </c>
      <c r="DU36">
        <v>0</v>
      </c>
      <c r="DV36">
        <v>0</v>
      </c>
      <c r="DW36">
        <v>3</v>
      </c>
      <c r="DX36">
        <v>2</v>
      </c>
      <c r="DY36">
        <v>0</v>
      </c>
      <c r="DZ36">
        <v>4</v>
      </c>
      <c r="EA36">
        <v>8</v>
      </c>
      <c r="EB36">
        <v>3</v>
      </c>
      <c r="EC36">
        <v>1</v>
      </c>
      <c r="ED36">
        <v>10</v>
      </c>
      <c r="EE36">
        <v>1</v>
      </c>
      <c r="EF36">
        <v>1</v>
      </c>
      <c r="EG36">
        <v>0</v>
      </c>
      <c r="EH36">
        <v>4</v>
      </c>
      <c r="EI36">
        <v>0</v>
      </c>
      <c r="EJ36">
        <v>2</v>
      </c>
      <c r="EK36">
        <v>1</v>
      </c>
      <c r="EL36">
        <v>0</v>
      </c>
      <c r="EM36">
        <v>1</v>
      </c>
      <c r="EN36">
        <v>2</v>
      </c>
      <c r="EO36">
        <v>2</v>
      </c>
      <c r="EP36">
        <v>1</v>
      </c>
      <c r="EQ36">
        <v>0</v>
      </c>
      <c r="ER36">
        <v>1</v>
      </c>
      <c r="ES36">
        <v>2</v>
      </c>
      <c r="ET36">
        <v>4</v>
      </c>
      <c r="EU36">
        <v>4</v>
      </c>
      <c r="EV36">
        <v>2</v>
      </c>
      <c r="EW36">
        <v>1</v>
      </c>
      <c r="EX36">
        <v>4</v>
      </c>
      <c r="EY36">
        <v>2</v>
      </c>
      <c r="EZ36">
        <v>1</v>
      </c>
      <c r="FA36">
        <v>5</v>
      </c>
      <c r="FB36">
        <v>1</v>
      </c>
      <c r="FC36">
        <v>2</v>
      </c>
      <c r="FD36">
        <v>4</v>
      </c>
      <c r="FE36">
        <v>4</v>
      </c>
      <c r="FF36">
        <v>6</v>
      </c>
      <c r="FG36">
        <v>6</v>
      </c>
      <c r="FH36">
        <v>7</v>
      </c>
      <c r="FI36">
        <v>7</v>
      </c>
      <c r="FJ36">
        <v>10</v>
      </c>
      <c r="FK36">
        <v>10</v>
      </c>
      <c r="FL36">
        <v>10</v>
      </c>
      <c r="FM36">
        <v>12</v>
      </c>
      <c r="FN36">
        <v>16</v>
      </c>
      <c r="FO36">
        <v>14</v>
      </c>
      <c r="FP36">
        <v>17</v>
      </c>
      <c r="FQ36">
        <v>19</v>
      </c>
      <c r="FR36">
        <v>21</v>
      </c>
      <c r="FS36">
        <v>22</v>
      </c>
      <c r="FT36">
        <v>19</v>
      </c>
      <c r="FU36">
        <v>17</v>
      </c>
      <c r="FV36">
        <v>9</v>
      </c>
      <c r="FW36">
        <v>11</v>
      </c>
      <c r="FX36">
        <v>6</v>
      </c>
      <c r="FY36">
        <v>3</v>
      </c>
      <c r="FZ36">
        <v>1</v>
      </c>
      <c r="GA36">
        <v>4</v>
      </c>
      <c r="GB36">
        <v>3</v>
      </c>
      <c r="GC36">
        <v>3</v>
      </c>
      <c r="GD36">
        <v>1</v>
      </c>
      <c r="GE36">
        <v>2</v>
      </c>
      <c r="GF36">
        <v>0</v>
      </c>
      <c r="GG36">
        <v>4</v>
      </c>
      <c r="GH36">
        <v>6</v>
      </c>
      <c r="GI36">
        <v>4</v>
      </c>
      <c r="GJ36">
        <v>5</v>
      </c>
      <c r="GK36">
        <v>4</v>
      </c>
      <c r="GL36">
        <v>1</v>
      </c>
      <c r="GM36">
        <v>6</v>
      </c>
      <c r="GN36">
        <v>6</v>
      </c>
      <c r="GO36">
        <v>5</v>
      </c>
      <c r="GP36">
        <v>7</v>
      </c>
      <c r="GQ36">
        <v>2</v>
      </c>
      <c r="GR36">
        <v>8</v>
      </c>
      <c r="GS36">
        <v>5</v>
      </c>
      <c r="GT36">
        <v>2</v>
      </c>
      <c r="GU36">
        <v>6</v>
      </c>
      <c r="GV36">
        <v>2</v>
      </c>
      <c r="GW36">
        <v>11</v>
      </c>
      <c r="GX36">
        <v>4</v>
      </c>
      <c r="GY36">
        <v>8</v>
      </c>
      <c r="GZ36">
        <v>9</v>
      </c>
      <c r="HA36">
        <v>4</v>
      </c>
      <c r="HB36">
        <v>9</v>
      </c>
      <c r="HC36">
        <v>10</v>
      </c>
      <c r="HD36">
        <v>7</v>
      </c>
      <c r="HE36">
        <v>7</v>
      </c>
      <c r="HF36">
        <v>11</v>
      </c>
      <c r="HG36">
        <v>16</v>
      </c>
      <c r="HH36">
        <v>10</v>
      </c>
      <c r="HI36">
        <v>15</v>
      </c>
      <c r="HJ36">
        <v>18</v>
      </c>
      <c r="HK36">
        <v>11</v>
      </c>
      <c r="HL36">
        <v>19</v>
      </c>
      <c r="HM36">
        <v>17</v>
      </c>
      <c r="HN36">
        <v>24</v>
      </c>
      <c r="HO36">
        <v>20</v>
      </c>
      <c r="HP36">
        <v>16</v>
      </c>
      <c r="HQ36">
        <v>24</v>
      </c>
      <c r="HR36">
        <v>16</v>
      </c>
      <c r="HS36">
        <v>13</v>
      </c>
      <c r="HT36">
        <v>5</v>
      </c>
      <c r="HU36">
        <v>14</v>
      </c>
      <c r="HV36">
        <v>2</v>
      </c>
      <c r="HW36">
        <v>9</v>
      </c>
      <c r="HX36">
        <v>8</v>
      </c>
      <c r="HY36">
        <v>2</v>
      </c>
      <c r="HZ36">
        <v>6</v>
      </c>
      <c r="IA36">
        <v>6</v>
      </c>
      <c r="IB36">
        <v>4</v>
      </c>
      <c r="IC36">
        <v>3</v>
      </c>
      <c r="ID36">
        <v>2</v>
      </c>
      <c r="IE36">
        <v>5</v>
      </c>
      <c r="IF36">
        <v>1</v>
      </c>
      <c r="IG36">
        <v>1</v>
      </c>
      <c r="IH36">
        <v>1</v>
      </c>
      <c r="II36">
        <v>1</v>
      </c>
      <c r="IJ36">
        <v>2</v>
      </c>
      <c r="IK36">
        <v>4</v>
      </c>
      <c r="IL36">
        <v>0</v>
      </c>
      <c r="IM36">
        <v>1</v>
      </c>
      <c r="IN36">
        <v>1</v>
      </c>
      <c r="IO36">
        <v>2</v>
      </c>
      <c r="IP36">
        <v>4</v>
      </c>
      <c r="IQ36">
        <v>1</v>
      </c>
      <c r="IR36">
        <v>3</v>
      </c>
      <c r="IS36">
        <v>6</v>
      </c>
      <c r="IT36">
        <v>4</v>
      </c>
      <c r="IU36">
        <v>1</v>
      </c>
      <c r="IV36">
        <v>3</v>
      </c>
      <c r="IW36">
        <v>1</v>
      </c>
      <c r="IX36">
        <v>1</v>
      </c>
      <c r="IY36">
        <v>1</v>
      </c>
      <c r="IZ36">
        <v>1</v>
      </c>
      <c r="JA36">
        <v>1</v>
      </c>
      <c r="JB36">
        <v>0</v>
      </c>
      <c r="JC36">
        <v>0</v>
      </c>
      <c r="JD36">
        <v>1</v>
      </c>
      <c r="JE36">
        <v>0</v>
      </c>
      <c r="JF36">
        <v>0</v>
      </c>
      <c r="JG36">
        <v>0</v>
      </c>
    </row>
    <row r="37" spans="1:268" x14ac:dyDescent="0.3">
      <c r="A37" s="2">
        <v>25</v>
      </c>
      <c r="B37" s="4" t="str">
        <f>INDEX('Trip Gen Metadata'!B:B,MATCH('Trip Gen Counts'!A37,'Trip Gen Metadata'!A:A,0))</f>
        <v>West Johnston High</v>
      </c>
      <c r="C37" s="24">
        <f>INDEX('Trip Gen Metadata'!D:D,MATCH('Trip Gen Counts'!A37,'Trip Gen Metadata'!A:A,0))</f>
        <v>44854</v>
      </c>
      <c r="D37" s="2" t="s">
        <v>204</v>
      </c>
      <c r="BO37">
        <v>0</v>
      </c>
      <c r="BP37">
        <v>0</v>
      </c>
      <c r="BQ37">
        <v>0</v>
      </c>
      <c r="BR37">
        <v>0</v>
      </c>
      <c r="BS37">
        <v>0</v>
      </c>
      <c r="BT37">
        <v>0</v>
      </c>
      <c r="BU37">
        <v>2</v>
      </c>
      <c r="BV37">
        <v>5</v>
      </c>
      <c r="BW37">
        <v>0</v>
      </c>
      <c r="BX37">
        <v>1</v>
      </c>
      <c r="BY37">
        <v>0</v>
      </c>
      <c r="BZ37">
        <v>1</v>
      </c>
      <c r="CA37">
        <v>1</v>
      </c>
      <c r="CB37">
        <v>0</v>
      </c>
      <c r="CC37">
        <v>0</v>
      </c>
      <c r="CD37">
        <v>2</v>
      </c>
      <c r="CE37">
        <v>2</v>
      </c>
      <c r="CF37">
        <v>1</v>
      </c>
      <c r="CG37">
        <v>1</v>
      </c>
      <c r="CH37">
        <v>51</v>
      </c>
      <c r="CI37">
        <v>52</v>
      </c>
      <c r="CJ37">
        <v>58</v>
      </c>
      <c r="CK37">
        <v>37</v>
      </c>
      <c r="CL37">
        <v>65</v>
      </c>
      <c r="CM37">
        <v>85</v>
      </c>
      <c r="CN37">
        <v>12</v>
      </c>
      <c r="CO37">
        <v>4</v>
      </c>
      <c r="CP37">
        <v>5</v>
      </c>
      <c r="CQ37">
        <v>0</v>
      </c>
      <c r="CR37">
        <v>3</v>
      </c>
      <c r="CS37">
        <v>3</v>
      </c>
      <c r="CT37">
        <v>4</v>
      </c>
      <c r="CU37">
        <v>1</v>
      </c>
      <c r="CV37">
        <v>2</v>
      </c>
      <c r="CW37">
        <v>2</v>
      </c>
      <c r="CX37">
        <v>0</v>
      </c>
      <c r="CY37">
        <v>2</v>
      </c>
      <c r="CZ37">
        <v>2</v>
      </c>
      <c r="DA37">
        <v>2</v>
      </c>
      <c r="DB37">
        <v>1</v>
      </c>
      <c r="DC37">
        <v>1</v>
      </c>
      <c r="DD37">
        <v>1</v>
      </c>
      <c r="DE37">
        <v>6</v>
      </c>
      <c r="DF37">
        <v>8</v>
      </c>
      <c r="DG37">
        <v>5</v>
      </c>
      <c r="DH37">
        <v>4</v>
      </c>
      <c r="DI37">
        <v>2</v>
      </c>
      <c r="DJ37">
        <v>0</v>
      </c>
      <c r="DK37">
        <v>3</v>
      </c>
      <c r="DL37">
        <v>6</v>
      </c>
      <c r="DM37">
        <v>4</v>
      </c>
      <c r="DN37">
        <v>0</v>
      </c>
      <c r="DO37">
        <v>4</v>
      </c>
      <c r="DP37">
        <v>3</v>
      </c>
      <c r="DQ37">
        <v>5</v>
      </c>
      <c r="DR37">
        <v>3</v>
      </c>
      <c r="DS37">
        <v>0</v>
      </c>
      <c r="DT37">
        <v>1</v>
      </c>
      <c r="DU37">
        <v>2</v>
      </c>
      <c r="DV37">
        <v>1</v>
      </c>
      <c r="DW37">
        <v>0</v>
      </c>
      <c r="DX37">
        <v>1</v>
      </c>
      <c r="DY37">
        <v>2</v>
      </c>
      <c r="DZ37">
        <v>3</v>
      </c>
      <c r="EA37">
        <v>3</v>
      </c>
      <c r="EB37">
        <v>3</v>
      </c>
      <c r="EC37">
        <v>4</v>
      </c>
      <c r="ED37">
        <v>2</v>
      </c>
      <c r="EE37">
        <v>9</v>
      </c>
      <c r="EF37">
        <v>22</v>
      </c>
      <c r="EG37">
        <v>7</v>
      </c>
      <c r="EH37">
        <v>0</v>
      </c>
      <c r="EI37">
        <v>0</v>
      </c>
      <c r="EJ37">
        <v>2</v>
      </c>
      <c r="EK37">
        <v>3</v>
      </c>
      <c r="EL37">
        <v>0</v>
      </c>
      <c r="EM37">
        <v>2</v>
      </c>
      <c r="EN37">
        <v>0</v>
      </c>
      <c r="EO37">
        <v>1</v>
      </c>
      <c r="EP37">
        <v>0</v>
      </c>
      <c r="EQ37">
        <v>0</v>
      </c>
      <c r="ER37">
        <v>3</v>
      </c>
      <c r="ES37">
        <v>1</v>
      </c>
      <c r="ET37">
        <v>0</v>
      </c>
      <c r="EU37">
        <v>0</v>
      </c>
      <c r="EV37">
        <v>3</v>
      </c>
      <c r="EW37">
        <v>2</v>
      </c>
      <c r="EX37">
        <v>14</v>
      </c>
      <c r="EY37">
        <v>2</v>
      </c>
      <c r="EZ37">
        <v>4</v>
      </c>
      <c r="FA37">
        <v>3</v>
      </c>
      <c r="FB37">
        <v>2</v>
      </c>
      <c r="FC37">
        <v>23</v>
      </c>
      <c r="FD37">
        <v>6</v>
      </c>
      <c r="FE37">
        <v>3</v>
      </c>
      <c r="FF37">
        <v>1</v>
      </c>
      <c r="FG37">
        <v>4</v>
      </c>
      <c r="FH37">
        <v>2</v>
      </c>
      <c r="FI37">
        <v>6</v>
      </c>
      <c r="FJ37">
        <v>3</v>
      </c>
      <c r="FK37">
        <v>2</v>
      </c>
      <c r="FL37">
        <v>7</v>
      </c>
      <c r="FM37">
        <v>5</v>
      </c>
      <c r="FN37">
        <v>3</v>
      </c>
      <c r="FO37">
        <v>7</v>
      </c>
      <c r="FP37">
        <v>1</v>
      </c>
      <c r="FQ37">
        <v>7</v>
      </c>
      <c r="FR37">
        <v>5</v>
      </c>
      <c r="FS37">
        <v>2</v>
      </c>
      <c r="FT37">
        <v>52</v>
      </c>
      <c r="FU37">
        <v>99</v>
      </c>
      <c r="FV37">
        <v>103</v>
      </c>
      <c r="FW37">
        <v>68</v>
      </c>
      <c r="FX37">
        <v>13</v>
      </c>
      <c r="FY37">
        <v>23</v>
      </c>
      <c r="FZ37">
        <v>7</v>
      </c>
      <c r="GA37">
        <v>7</v>
      </c>
      <c r="GB37">
        <v>4</v>
      </c>
      <c r="GC37">
        <v>12</v>
      </c>
      <c r="GD37">
        <v>2</v>
      </c>
      <c r="GE37">
        <v>2</v>
      </c>
      <c r="GF37">
        <v>4</v>
      </c>
      <c r="GG37">
        <v>4</v>
      </c>
      <c r="GH37">
        <v>3</v>
      </c>
      <c r="GI37">
        <v>15</v>
      </c>
      <c r="GJ37">
        <v>4</v>
      </c>
      <c r="GK37">
        <v>5</v>
      </c>
      <c r="GL37">
        <v>1</v>
      </c>
      <c r="GM37">
        <v>9</v>
      </c>
      <c r="GN37">
        <v>2</v>
      </c>
      <c r="GO37">
        <v>2</v>
      </c>
      <c r="GP37">
        <v>14</v>
      </c>
      <c r="GQ37">
        <v>14</v>
      </c>
      <c r="GR37">
        <v>8</v>
      </c>
      <c r="GS37">
        <v>6</v>
      </c>
      <c r="GT37">
        <v>14</v>
      </c>
      <c r="GU37">
        <v>1</v>
      </c>
      <c r="GV37">
        <v>2</v>
      </c>
      <c r="GW37">
        <v>17</v>
      </c>
      <c r="GX37">
        <v>18</v>
      </c>
      <c r="GY37">
        <v>7</v>
      </c>
      <c r="GZ37">
        <v>16</v>
      </c>
      <c r="HA37">
        <v>5</v>
      </c>
      <c r="HB37">
        <v>9</v>
      </c>
      <c r="HC37">
        <v>6</v>
      </c>
      <c r="HD37">
        <v>6</v>
      </c>
      <c r="HE37">
        <v>10</v>
      </c>
      <c r="HF37">
        <v>9</v>
      </c>
      <c r="HG37">
        <v>3</v>
      </c>
      <c r="HH37">
        <v>2</v>
      </c>
      <c r="HI37">
        <v>8</v>
      </c>
      <c r="HJ37">
        <v>33</v>
      </c>
      <c r="HK37">
        <v>21</v>
      </c>
      <c r="HL37">
        <v>12</v>
      </c>
      <c r="HM37">
        <v>9</v>
      </c>
      <c r="HN37">
        <v>5</v>
      </c>
      <c r="HO37">
        <v>5</v>
      </c>
      <c r="HP37">
        <v>4</v>
      </c>
      <c r="HQ37">
        <v>1</v>
      </c>
      <c r="HR37">
        <v>3</v>
      </c>
      <c r="HS37">
        <v>4</v>
      </c>
      <c r="HT37">
        <v>4</v>
      </c>
      <c r="HU37">
        <v>4</v>
      </c>
      <c r="HV37">
        <v>3</v>
      </c>
      <c r="HW37">
        <v>3</v>
      </c>
      <c r="HX37">
        <v>1</v>
      </c>
      <c r="HY37">
        <v>2</v>
      </c>
      <c r="HZ37">
        <v>0</v>
      </c>
      <c r="IA37">
        <v>2</v>
      </c>
      <c r="IB37">
        <v>1</v>
      </c>
      <c r="IC37">
        <v>1</v>
      </c>
      <c r="ID37">
        <v>2</v>
      </c>
      <c r="IE37">
        <v>2</v>
      </c>
      <c r="IF37">
        <v>23</v>
      </c>
      <c r="IG37">
        <v>7</v>
      </c>
      <c r="IH37">
        <v>1</v>
      </c>
      <c r="II37">
        <v>8</v>
      </c>
      <c r="IJ37">
        <v>8</v>
      </c>
      <c r="IK37">
        <v>5</v>
      </c>
      <c r="IL37">
        <v>3</v>
      </c>
      <c r="IM37">
        <v>4</v>
      </c>
      <c r="IN37">
        <v>1</v>
      </c>
      <c r="IO37">
        <v>5</v>
      </c>
      <c r="IP37">
        <v>4</v>
      </c>
      <c r="IQ37">
        <v>3</v>
      </c>
      <c r="IR37">
        <v>2</v>
      </c>
      <c r="IS37">
        <v>20</v>
      </c>
      <c r="IT37">
        <v>33</v>
      </c>
      <c r="IU37">
        <v>48</v>
      </c>
      <c r="IV37">
        <v>30</v>
      </c>
      <c r="IW37">
        <v>24</v>
      </c>
      <c r="IX37">
        <v>9</v>
      </c>
      <c r="IY37">
        <v>20</v>
      </c>
      <c r="IZ37">
        <v>5</v>
      </c>
      <c r="JA37">
        <v>3</v>
      </c>
      <c r="JB37">
        <v>2</v>
      </c>
      <c r="JC37">
        <v>0</v>
      </c>
      <c r="JD37">
        <v>0</v>
      </c>
      <c r="JE37">
        <v>1</v>
      </c>
      <c r="JF37">
        <v>0</v>
      </c>
      <c r="JG37">
        <v>1</v>
      </c>
    </row>
    <row r="38" spans="1:268" x14ac:dyDescent="0.3">
      <c r="A38" s="2">
        <v>26</v>
      </c>
      <c r="B38" s="4" t="str">
        <f>INDEX('Trip Gen Metadata'!B:B,MATCH('Trip Gen Counts'!A38,'Trip Gen Metadata'!A:A,0))</f>
        <v>Southern Nash High</v>
      </c>
      <c r="C38" s="24">
        <f>INDEX('Trip Gen Metadata'!D:D,MATCH('Trip Gen Counts'!A38,'Trip Gen Metadata'!A:A,0))</f>
        <v>44859</v>
      </c>
      <c r="D38" s="2" t="s">
        <v>205</v>
      </c>
      <c r="BM38">
        <v>3</v>
      </c>
      <c r="BN38">
        <v>0</v>
      </c>
      <c r="BO38">
        <v>4</v>
      </c>
      <c r="BP38">
        <v>0</v>
      </c>
      <c r="BQ38">
        <v>1</v>
      </c>
      <c r="BR38">
        <v>0</v>
      </c>
      <c r="BS38">
        <v>1</v>
      </c>
      <c r="BT38">
        <v>0</v>
      </c>
      <c r="BU38">
        <v>1</v>
      </c>
      <c r="BV38">
        <v>0</v>
      </c>
      <c r="BW38">
        <v>3</v>
      </c>
      <c r="BX38">
        <v>0</v>
      </c>
      <c r="BY38">
        <v>1</v>
      </c>
      <c r="BZ38">
        <v>2</v>
      </c>
      <c r="CA38">
        <v>2</v>
      </c>
      <c r="CB38">
        <v>1</v>
      </c>
      <c r="CC38">
        <v>4</v>
      </c>
      <c r="CD38">
        <v>6</v>
      </c>
      <c r="CE38">
        <v>4</v>
      </c>
      <c r="CF38">
        <v>7</v>
      </c>
      <c r="CG38">
        <v>13</v>
      </c>
      <c r="CH38">
        <v>7</v>
      </c>
      <c r="CI38">
        <v>15</v>
      </c>
      <c r="CJ38">
        <v>29</v>
      </c>
      <c r="CK38">
        <v>48</v>
      </c>
      <c r="CL38">
        <v>60</v>
      </c>
      <c r="CM38">
        <v>82</v>
      </c>
      <c r="CN38">
        <v>64</v>
      </c>
      <c r="CO38">
        <v>54</v>
      </c>
      <c r="CP38">
        <v>41</v>
      </c>
      <c r="CQ38">
        <v>7</v>
      </c>
      <c r="CR38">
        <v>3</v>
      </c>
      <c r="CS38">
        <v>2</v>
      </c>
      <c r="CT38">
        <v>1</v>
      </c>
      <c r="CU38">
        <v>4</v>
      </c>
      <c r="CV38">
        <v>1</v>
      </c>
      <c r="CW38">
        <v>1</v>
      </c>
      <c r="CX38">
        <v>2</v>
      </c>
      <c r="CY38">
        <v>4</v>
      </c>
      <c r="CZ38">
        <v>0</v>
      </c>
      <c r="DA38">
        <v>2</v>
      </c>
      <c r="DB38">
        <v>2</v>
      </c>
      <c r="DC38">
        <v>1</v>
      </c>
      <c r="DD38">
        <v>4</v>
      </c>
      <c r="DE38">
        <v>0</v>
      </c>
      <c r="DF38">
        <v>2</v>
      </c>
      <c r="DG38">
        <v>5</v>
      </c>
      <c r="DH38">
        <v>6</v>
      </c>
      <c r="DI38">
        <v>0</v>
      </c>
      <c r="DJ38">
        <v>0</v>
      </c>
      <c r="DK38">
        <v>2</v>
      </c>
      <c r="DL38">
        <v>1</v>
      </c>
      <c r="DM38">
        <v>1</v>
      </c>
      <c r="DN38">
        <v>2</v>
      </c>
      <c r="DO38">
        <v>3</v>
      </c>
      <c r="DP38">
        <v>2</v>
      </c>
      <c r="DQ38">
        <v>0</v>
      </c>
      <c r="DR38">
        <v>1</v>
      </c>
      <c r="DS38">
        <v>2</v>
      </c>
      <c r="DT38">
        <v>2</v>
      </c>
      <c r="DU38">
        <v>0</v>
      </c>
      <c r="DV38">
        <v>0</v>
      </c>
      <c r="DW38">
        <v>2</v>
      </c>
      <c r="DX38">
        <v>1</v>
      </c>
      <c r="DY38">
        <v>2</v>
      </c>
      <c r="DZ38">
        <v>0</v>
      </c>
      <c r="EA38">
        <v>2</v>
      </c>
      <c r="EB38">
        <v>4</v>
      </c>
      <c r="EC38">
        <v>3</v>
      </c>
      <c r="ED38">
        <v>2</v>
      </c>
      <c r="EE38">
        <v>3</v>
      </c>
      <c r="EF38">
        <v>4</v>
      </c>
      <c r="EG38">
        <v>3</v>
      </c>
      <c r="EH38">
        <v>2</v>
      </c>
      <c r="EI38">
        <v>2</v>
      </c>
      <c r="EJ38">
        <v>3</v>
      </c>
      <c r="EK38">
        <v>2</v>
      </c>
      <c r="EL38">
        <v>0</v>
      </c>
      <c r="EM38">
        <v>3</v>
      </c>
      <c r="EN38">
        <v>3</v>
      </c>
      <c r="EO38">
        <v>2</v>
      </c>
      <c r="EP38">
        <v>1</v>
      </c>
      <c r="EQ38">
        <v>1</v>
      </c>
      <c r="ER38">
        <v>1</v>
      </c>
      <c r="ES38">
        <v>0</v>
      </c>
      <c r="ET38">
        <v>1</v>
      </c>
      <c r="EU38">
        <v>0</v>
      </c>
      <c r="EV38">
        <v>4</v>
      </c>
      <c r="EW38">
        <v>1</v>
      </c>
      <c r="EX38">
        <v>3</v>
      </c>
      <c r="EY38">
        <v>1</v>
      </c>
      <c r="EZ38">
        <v>2</v>
      </c>
      <c r="FA38">
        <v>5</v>
      </c>
      <c r="FB38">
        <v>4</v>
      </c>
      <c r="FC38">
        <v>7</v>
      </c>
      <c r="FD38">
        <v>1</v>
      </c>
      <c r="FE38">
        <v>3</v>
      </c>
      <c r="FF38">
        <v>3</v>
      </c>
      <c r="FG38">
        <v>4</v>
      </c>
      <c r="FH38">
        <v>1</v>
      </c>
      <c r="FI38">
        <v>3</v>
      </c>
      <c r="FJ38">
        <v>3</v>
      </c>
      <c r="FK38">
        <v>2</v>
      </c>
      <c r="FL38">
        <v>1</v>
      </c>
      <c r="FM38">
        <v>2</v>
      </c>
      <c r="FN38">
        <v>3</v>
      </c>
      <c r="FO38">
        <v>5</v>
      </c>
      <c r="FP38">
        <v>9</v>
      </c>
      <c r="FQ38">
        <v>9</v>
      </c>
      <c r="FR38">
        <v>8</v>
      </c>
      <c r="FS38">
        <v>13</v>
      </c>
      <c r="FT38">
        <v>6</v>
      </c>
      <c r="FU38">
        <v>2</v>
      </c>
      <c r="FV38">
        <v>3</v>
      </c>
      <c r="FW38">
        <v>6</v>
      </c>
      <c r="FX38">
        <v>23</v>
      </c>
      <c r="FY38">
        <v>31</v>
      </c>
      <c r="FZ38">
        <v>11</v>
      </c>
      <c r="GA38">
        <v>7</v>
      </c>
      <c r="GB38">
        <v>5</v>
      </c>
      <c r="GC38">
        <v>3</v>
      </c>
      <c r="GD38">
        <v>2</v>
      </c>
      <c r="GE38">
        <v>0</v>
      </c>
      <c r="GF38">
        <v>3</v>
      </c>
      <c r="GG38">
        <v>1</v>
      </c>
      <c r="GH38">
        <v>4</v>
      </c>
      <c r="GI38">
        <v>3</v>
      </c>
      <c r="GJ38">
        <v>3</v>
      </c>
      <c r="GK38">
        <v>7</v>
      </c>
      <c r="GL38">
        <v>9</v>
      </c>
      <c r="GM38">
        <v>12</v>
      </c>
      <c r="GN38">
        <v>16</v>
      </c>
      <c r="GO38">
        <v>4</v>
      </c>
      <c r="GP38">
        <v>7</v>
      </c>
      <c r="GQ38">
        <v>7</v>
      </c>
      <c r="GR38">
        <v>2</v>
      </c>
      <c r="GS38">
        <v>5</v>
      </c>
      <c r="GT38">
        <v>3</v>
      </c>
      <c r="GU38">
        <v>4</v>
      </c>
      <c r="GV38">
        <v>4</v>
      </c>
      <c r="GW38">
        <v>1</v>
      </c>
      <c r="GX38">
        <v>7</v>
      </c>
      <c r="GY38">
        <v>6</v>
      </c>
      <c r="GZ38">
        <v>7</v>
      </c>
      <c r="HA38">
        <v>11</v>
      </c>
      <c r="HB38">
        <v>12</v>
      </c>
      <c r="HC38">
        <v>8</v>
      </c>
      <c r="HD38">
        <v>1</v>
      </c>
      <c r="HE38">
        <v>0</v>
      </c>
      <c r="HF38">
        <v>1</v>
      </c>
      <c r="HG38">
        <v>0</v>
      </c>
      <c r="HH38">
        <v>1</v>
      </c>
      <c r="HI38">
        <v>0</v>
      </c>
      <c r="HJ38">
        <v>0</v>
      </c>
      <c r="HK38">
        <v>0</v>
      </c>
      <c r="HL38">
        <v>3</v>
      </c>
      <c r="HM38">
        <v>2</v>
      </c>
      <c r="HN38">
        <v>1</v>
      </c>
      <c r="HO38">
        <v>1</v>
      </c>
      <c r="HP38">
        <v>1</v>
      </c>
      <c r="HQ38">
        <v>3</v>
      </c>
      <c r="HR38">
        <v>4</v>
      </c>
      <c r="HS38">
        <v>5</v>
      </c>
      <c r="HT38">
        <v>7</v>
      </c>
      <c r="HU38">
        <v>3</v>
      </c>
      <c r="HV38">
        <v>0</v>
      </c>
      <c r="HW38">
        <v>0</v>
      </c>
      <c r="HX38">
        <v>1</v>
      </c>
      <c r="HY38">
        <v>1</v>
      </c>
      <c r="HZ38">
        <v>0</v>
      </c>
      <c r="IA38">
        <v>1</v>
      </c>
      <c r="IB38">
        <v>0</v>
      </c>
      <c r="IC38">
        <v>1</v>
      </c>
      <c r="ID38">
        <v>0</v>
      </c>
    </row>
    <row r="39" spans="1:268" x14ac:dyDescent="0.3">
      <c r="A39" s="2">
        <v>26</v>
      </c>
      <c r="B39" s="4" t="str">
        <f>INDEX('Trip Gen Metadata'!B:B,MATCH('Trip Gen Counts'!A39,'Trip Gen Metadata'!A:A,0))</f>
        <v>Southern Nash High</v>
      </c>
      <c r="C39" s="24">
        <f>INDEX('Trip Gen Metadata'!D:D,MATCH('Trip Gen Counts'!A39,'Trip Gen Metadata'!A:A,0))</f>
        <v>44859</v>
      </c>
      <c r="D39" s="2" t="s">
        <v>204</v>
      </c>
      <c r="BM39">
        <v>0</v>
      </c>
      <c r="BN39">
        <v>0</v>
      </c>
      <c r="BO39">
        <v>1</v>
      </c>
      <c r="BP39">
        <v>0</v>
      </c>
      <c r="BQ39">
        <v>0</v>
      </c>
      <c r="BR39">
        <v>3</v>
      </c>
      <c r="BS39">
        <v>2</v>
      </c>
      <c r="BT39">
        <v>2</v>
      </c>
      <c r="BU39">
        <v>0</v>
      </c>
      <c r="BV39">
        <v>0</v>
      </c>
      <c r="BW39">
        <v>2</v>
      </c>
      <c r="BX39">
        <v>0</v>
      </c>
      <c r="BY39">
        <v>1</v>
      </c>
      <c r="BZ39">
        <v>1</v>
      </c>
      <c r="CA39">
        <v>0</v>
      </c>
      <c r="CB39">
        <v>0</v>
      </c>
      <c r="CC39">
        <v>0</v>
      </c>
      <c r="CD39">
        <v>0</v>
      </c>
      <c r="CE39">
        <v>0</v>
      </c>
      <c r="CF39">
        <v>1</v>
      </c>
      <c r="CG39">
        <v>2</v>
      </c>
      <c r="CH39">
        <v>2</v>
      </c>
      <c r="CI39">
        <v>4</v>
      </c>
      <c r="CJ39">
        <v>12</v>
      </c>
      <c r="CK39">
        <v>22</v>
      </c>
      <c r="CL39">
        <v>33</v>
      </c>
      <c r="CM39">
        <v>40</v>
      </c>
      <c r="CN39">
        <v>24</v>
      </c>
      <c r="CO39">
        <v>20</v>
      </c>
      <c r="CP39">
        <v>49</v>
      </c>
      <c r="CQ39">
        <v>5</v>
      </c>
      <c r="CR39">
        <v>6</v>
      </c>
      <c r="CS39">
        <v>2</v>
      </c>
      <c r="CT39">
        <v>1</v>
      </c>
      <c r="CU39">
        <v>3</v>
      </c>
      <c r="CV39">
        <v>0</v>
      </c>
      <c r="CW39">
        <v>0</v>
      </c>
      <c r="CX39">
        <v>0</v>
      </c>
      <c r="CY39">
        <v>2</v>
      </c>
      <c r="CZ39">
        <v>1</v>
      </c>
      <c r="DA39">
        <v>2</v>
      </c>
      <c r="DB39">
        <v>2</v>
      </c>
      <c r="DC39">
        <v>1</v>
      </c>
      <c r="DD39">
        <v>2</v>
      </c>
      <c r="DE39">
        <v>3</v>
      </c>
      <c r="DF39">
        <v>2</v>
      </c>
      <c r="DG39">
        <v>1</v>
      </c>
      <c r="DH39">
        <v>3</v>
      </c>
      <c r="DI39">
        <v>3</v>
      </c>
      <c r="DJ39">
        <v>2</v>
      </c>
      <c r="DK39">
        <v>1</v>
      </c>
      <c r="DL39">
        <v>1</v>
      </c>
      <c r="DM39">
        <v>1</v>
      </c>
      <c r="DN39">
        <v>0</v>
      </c>
      <c r="DO39">
        <v>1</v>
      </c>
      <c r="DP39">
        <v>0</v>
      </c>
      <c r="DQ39">
        <v>0</v>
      </c>
      <c r="DR39">
        <v>3</v>
      </c>
      <c r="DS39">
        <v>1</v>
      </c>
      <c r="DT39">
        <v>1</v>
      </c>
      <c r="DU39">
        <v>1</v>
      </c>
      <c r="DV39">
        <v>0</v>
      </c>
      <c r="DW39">
        <v>2</v>
      </c>
      <c r="DX39">
        <v>2</v>
      </c>
      <c r="DY39">
        <v>0</v>
      </c>
      <c r="DZ39">
        <v>1</v>
      </c>
      <c r="EA39">
        <v>0</v>
      </c>
      <c r="EB39">
        <v>1</v>
      </c>
      <c r="EC39">
        <v>0</v>
      </c>
      <c r="ED39">
        <v>0</v>
      </c>
      <c r="EE39">
        <v>2</v>
      </c>
      <c r="EF39">
        <v>1</v>
      </c>
      <c r="EG39">
        <v>1</v>
      </c>
      <c r="EH39">
        <v>9</v>
      </c>
      <c r="EI39">
        <v>3</v>
      </c>
      <c r="EJ39">
        <v>4</v>
      </c>
      <c r="EK39">
        <v>5</v>
      </c>
      <c r="EL39">
        <v>1</v>
      </c>
      <c r="EM39">
        <v>2</v>
      </c>
      <c r="EN39">
        <v>1</v>
      </c>
      <c r="EO39">
        <v>3</v>
      </c>
      <c r="EP39">
        <v>4</v>
      </c>
      <c r="EQ39">
        <v>0</v>
      </c>
      <c r="ER39">
        <v>1</v>
      </c>
      <c r="ES39">
        <v>1</v>
      </c>
      <c r="ET39">
        <v>1</v>
      </c>
      <c r="EU39">
        <v>1</v>
      </c>
      <c r="EV39">
        <v>1</v>
      </c>
      <c r="EW39">
        <v>0</v>
      </c>
      <c r="EX39">
        <v>2</v>
      </c>
      <c r="EY39">
        <v>2</v>
      </c>
      <c r="EZ39">
        <v>3</v>
      </c>
      <c r="FA39">
        <v>2</v>
      </c>
      <c r="FB39">
        <v>1</v>
      </c>
      <c r="FC39">
        <v>2</v>
      </c>
      <c r="FD39">
        <v>4</v>
      </c>
      <c r="FE39">
        <v>5</v>
      </c>
      <c r="FF39">
        <v>2</v>
      </c>
      <c r="FG39">
        <v>1</v>
      </c>
      <c r="FH39">
        <v>2</v>
      </c>
      <c r="FI39">
        <v>2</v>
      </c>
      <c r="FJ39">
        <v>2</v>
      </c>
      <c r="FK39">
        <v>4</v>
      </c>
      <c r="FL39">
        <v>2</v>
      </c>
      <c r="FM39">
        <v>2</v>
      </c>
      <c r="FN39">
        <v>0</v>
      </c>
      <c r="FO39">
        <v>0</v>
      </c>
      <c r="FP39">
        <v>3</v>
      </c>
      <c r="FQ39">
        <v>2</v>
      </c>
      <c r="FR39">
        <v>3</v>
      </c>
      <c r="FS39">
        <v>4</v>
      </c>
      <c r="FT39">
        <v>4</v>
      </c>
      <c r="FU39">
        <v>4</v>
      </c>
      <c r="FV39">
        <v>2</v>
      </c>
      <c r="FW39">
        <v>47</v>
      </c>
      <c r="FX39">
        <v>103</v>
      </c>
      <c r="FY39">
        <v>51</v>
      </c>
      <c r="FZ39">
        <v>36</v>
      </c>
      <c r="GA39">
        <v>18</v>
      </c>
      <c r="GB39">
        <v>11</v>
      </c>
      <c r="GC39">
        <v>7</v>
      </c>
      <c r="GD39">
        <v>6</v>
      </c>
      <c r="GE39">
        <v>2</v>
      </c>
      <c r="GF39">
        <v>4</v>
      </c>
      <c r="GG39">
        <v>3</v>
      </c>
      <c r="GH39">
        <v>2</v>
      </c>
      <c r="GI39">
        <v>8</v>
      </c>
      <c r="GJ39">
        <v>10</v>
      </c>
      <c r="GK39">
        <v>2</v>
      </c>
      <c r="GL39">
        <v>8</v>
      </c>
      <c r="GM39">
        <v>3</v>
      </c>
      <c r="GN39">
        <v>4</v>
      </c>
      <c r="GO39">
        <v>19</v>
      </c>
      <c r="GP39">
        <v>18</v>
      </c>
      <c r="GQ39">
        <v>7</v>
      </c>
      <c r="GR39">
        <v>7</v>
      </c>
      <c r="GS39">
        <v>4</v>
      </c>
      <c r="GT39">
        <v>8</v>
      </c>
      <c r="GU39">
        <v>7</v>
      </c>
      <c r="GV39">
        <v>15</v>
      </c>
      <c r="GW39">
        <v>10</v>
      </c>
      <c r="GX39">
        <v>10</v>
      </c>
      <c r="GY39">
        <v>7</v>
      </c>
      <c r="GZ39">
        <v>5</v>
      </c>
      <c r="HA39">
        <v>15</v>
      </c>
      <c r="HB39">
        <v>22</v>
      </c>
      <c r="HC39">
        <v>24</v>
      </c>
      <c r="HD39">
        <v>6</v>
      </c>
      <c r="HE39">
        <v>4</v>
      </c>
      <c r="HF39">
        <v>1</v>
      </c>
      <c r="HG39">
        <v>1</v>
      </c>
      <c r="HH39">
        <v>3</v>
      </c>
      <c r="HI39">
        <v>0</v>
      </c>
      <c r="HJ39">
        <v>0</v>
      </c>
      <c r="HK39">
        <v>0</v>
      </c>
      <c r="HL39">
        <v>0</v>
      </c>
      <c r="HM39">
        <v>0</v>
      </c>
      <c r="HN39">
        <v>2</v>
      </c>
      <c r="HO39">
        <v>1</v>
      </c>
      <c r="HP39">
        <v>1</v>
      </c>
      <c r="HQ39">
        <v>0</v>
      </c>
      <c r="HR39">
        <v>0</v>
      </c>
      <c r="HS39">
        <v>1</v>
      </c>
      <c r="HT39">
        <v>0</v>
      </c>
      <c r="HU39">
        <v>5</v>
      </c>
      <c r="HV39">
        <v>14</v>
      </c>
      <c r="HW39">
        <v>9</v>
      </c>
      <c r="HX39">
        <v>1</v>
      </c>
      <c r="HY39">
        <v>1</v>
      </c>
      <c r="HZ39">
        <v>2</v>
      </c>
      <c r="IA39">
        <v>4</v>
      </c>
      <c r="IB39">
        <v>3</v>
      </c>
      <c r="IC39">
        <v>2</v>
      </c>
      <c r="ID39">
        <v>2</v>
      </c>
    </row>
    <row r="40" spans="1:268" x14ac:dyDescent="0.3">
      <c r="A40" s="2">
        <v>27</v>
      </c>
      <c r="B40" s="4" t="str">
        <f>INDEX('Trip Gen Metadata'!B:B,MATCH('Trip Gen Counts'!A40,'Trip Gen Metadata'!A:A,0))</f>
        <v>Lucama Elementary</v>
      </c>
      <c r="C40" s="24">
        <f>INDEX('Trip Gen Metadata'!D:D,MATCH('Trip Gen Counts'!A40,'Trip Gen Metadata'!A:A,0))</f>
        <v>44860</v>
      </c>
      <c r="D40" s="2" t="s">
        <v>205</v>
      </c>
      <c r="BY40">
        <v>1</v>
      </c>
      <c r="BZ40">
        <v>0</v>
      </c>
      <c r="CA40">
        <v>0</v>
      </c>
      <c r="CB40">
        <v>0</v>
      </c>
      <c r="CC40">
        <v>0</v>
      </c>
      <c r="CD40">
        <v>0</v>
      </c>
      <c r="CE40">
        <v>0</v>
      </c>
      <c r="CF40">
        <v>2</v>
      </c>
      <c r="CG40">
        <v>0</v>
      </c>
      <c r="CH40">
        <v>1</v>
      </c>
      <c r="CI40">
        <v>1</v>
      </c>
      <c r="CJ40">
        <v>4</v>
      </c>
      <c r="CK40">
        <v>3</v>
      </c>
      <c r="CL40">
        <v>6</v>
      </c>
      <c r="CM40">
        <v>6</v>
      </c>
      <c r="CN40">
        <v>13</v>
      </c>
      <c r="CO40">
        <v>11</v>
      </c>
      <c r="CP40">
        <v>14</v>
      </c>
      <c r="CQ40">
        <v>14</v>
      </c>
      <c r="CR40">
        <v>23</v>
      </c>
      <c r="CS40">
        <v>31</v>
      </c>
      <c r="CT40">
        <v>35</v>
      </c>
      <c r="CU40">
        <v>16</v>
      </c>
      <c r="CV40">
        <v>14</v>
      </c>
      <c r="CW40">
        <v>6</v>
      </c>
      <c r="CX40">
        <v>0</v>
      </c>
      <c r="CY40">
        <v>2</v>
      </c>
      <c r="CZ40">
        <v>1</v>
      </c>
      <c r="DA40">
        <v>0</v>
      </c>
      <c r="DB40">
        <v>0</v>
      </c>
      <c r="DC40">
        <v>1</v>
      </c>
      <c r="DD40">
        <v>0</v>
      </c>
      <c r="DE40">
        <v>0</v>
      </c>
      <c r="DF40">
        <v>1</v>
      </c>
      <c r="DG40">
        <v>0</v>
      </c>
      <c r="DH40">
        <v>0</v>
      </c>
      <c r="DI40">
        <v>0</v>
      </c>
      <c r="DJ40">
        <v>0</v>
      </c>
      <c r="DK40">
        <v>0</v>
      </c>
      <c r="DL40">
        <v>0</v>
      </c>
      <c r="DM40">
        <v>2</v>
      </c>
      <c r="DN40">
        <v>0</v>
      </c>
      <c r="DO40">
        <v>0</v>
      </c>
      <c r="DP40">
        <v>2</v>
      </c>
      <c r="DQ40">
        <v>0</v>
      </c>
      <c r="DR40">
        <v>2</v>
      </c>
      <c r="DS40">
        <v>0</v>
      </c>
      <c r="DT40">
        <v>1</v>
      </c>
      <c r="DU40">
        <v>0</v>
      </c>
      <c r="DV40">
        <v>0</v>
      </c>
      <c r="DW40">
        <v>0</v>
      </c>
      <c r="DX40">
        <v>0</v>
      </c>
      <c r="DY40">
        <v>0</v>
      </c>
      <c r="DZ40">
        <v>1</v>
      </c>
      <c r="EA40">
        <v>0</v>
      </c>
      <c r="EB40">
        <v>0</v>
      </c>
      <c r="EC40">
        <v>0</v>
      </c>
      <c r="ED40">
        <v>2</v>
      </c>
      <c r="EE40">
        <v>0</v>
      </c>
      <c r="EF40">
        <v>0</v>
      </c>
      <c r="EG40">
        <v>0</v>
      </c>
      <c r="EH40">
        <v>1</v>
      </c>
      <c r="EI40">
        <v>0</v>
      </c>
      <c r="EJ40">
        <v>0</v>
      </c>
      <c r="EK40">
        <v>1</v>
      </c>
      <c r="EL40">
        <v>0</v>
      </c>
      <c r="EM40">
        <v>0</v>
      </c>
      <c r="EN40">
        <v>0</v>
      </c>
      <c r="EO40">
        <v>0</v>
      </c>
      <c r="EP40">
        <v>3</v>
      </c>
      <c r="EQ40">
        <v>0</v>
      </c>
      <c r="ER40">
        <v>0</v>
      </c>
      <c r="ES40">
        <v>0</v>
      </c>
      <c r="ET40">
        <v>0</v>
      </c>
      <c r="EU40">
        <v>0</v>
      </c>
      <c r="EV40">
        <v>1</v>
      </c>
      <c r="EW40">
        <v>1</v>
      </c>
      <c r="EX40">
        <v>0</v>
      </c>
      <c r="EY40">
        <v>1</v>
      </c>
      <c r="EZ40">
        <v>1</v>
      </c>
      <c r="FA40">
        <v>1</v>
      </c>
      <c r="FB40">
        <v>1</v>
      </c>
      <c r="FC40">
        <v>0</v>
      </c>
      <c r="FD40">
        <v>0</v>
      </c>
      <c r="FE40">
        <v>0</v>
      </c>
      <c r="FF40">
        <v>0</v>
      </c>
      <c r="FG40">
        <v>0</v>
      </c>
      <c r="FH40">
        <v>0</v>
      </c>
      <c r="FI40">
        <v>3</v>
      </c>
      <c r="FJ40">
        <v>1</v>
      </c>
      <c r="FK40">
        <v>2</v>
      </c>
      <c r="FL40">
        <v>0</v>
      </c>
      <c r="FM40">
        <v>0</v>
      </c>
      <c r="FN40">
        <v>3</v>
      </c>
      <c r="FO40">
        <v>0</v>
      </c>
      <c r="FP40">
        <v>0</v>
      </c>
      <c r="FQ40">
        <v>2</v>
      </c>
      <c r="FR40">
        <v>1</v>
      </c>
      <c r="FS40">
        <v>0</v>
      </c>
      <c r="FT40">
        <v>2</v>
      </c>
      <c r="FU40">
        <v>4</v>
      </c>
      <c r="FV40">
        <v>5</v>
      </c>
      <c r="FW40">
        <v>4</v>
      </c>
      <c r="FX40">
        <v>2</v>
      </c>
      <c r="FY40">
        <v>3</v>
      </c>
      <c r="FZ40">
        <v>6</v>
      </c>
      <c r="GA40">
        <v>12</v>
      </c>
      <c r="GB40">
        <v>14</v>
      </c>
      <c r="GC40">
        <v>8</v>
      </c>
      <c r="GD40">
        <v>10</v>
      </c>
      <c r="GE40">
        <v>8</v>
      </c>
      <c r="GF40">
        <v>13</v>
      </c>
      <c r="GG40">
        <v>6</v>
      </c>
      <c r="GH40">
        <v>4</v>
      </c>
      <c r="GI40">
        <v>3</v>
      </c>
      <c r="GJ40">
        <v>4</v>
      </c>
      <c r="GK40">
        <v>0</v>
      </c>
      <c r="GL40">
        <v>2</v>
      </c>
      <c r="GM40">
        <v>3</v>
      </c>
      <c r="GN40">
        <v>2</v>
      </c>
      <c r="GO40">
        <v>5</v>
      </c>
      <c r="GP40">
        <v>2</v>
      </c>
      <c r="GQ40">
        <v>1</v>
      </c>
      <c r="GR40">
        <v>3</v>
      </c>
      <c r="GS40">
        <v>1</v>
      </c>
      <c r="GT40">
        <v>4</v>
      </c>
      <c r="GU40">
        <v>2</v>
      </c>
      <c r="GV40">
        <v>2</v>
      </c>
      <c r="GW40">
        <v>1</v>
      </c>
      <c r="GX40">
        <v>2</v>
      </c>
      <c r="GY40">
        <v>5</v>
      </c>
      <c r="GZ40">
        <v>4</v>
      </c>
      <c r="HA40">
        <v>4</v>
      </c>
      <c r="HB40">
        <v>3</v>
      </c>
      <c r="HC40">
        <v>4</v>
      </c>
      <c r="HD40">
        <v>2</v>
      </c>
      <c r="HE40">
        <v>3</v>
      </c>
      <c r="HF40">
        <v>1</v>
      </c>
      <c r="HG40">
        <v>0</v>
      </c>
      <c r="HH40">
        <v>3</v>
      </c>
      <c r="HI40">
        <v>2</v>
      </c>
      <c r="HJ40">
        <v>1</v>
      </c>
      <c r="HK40">
        <v>2</v>
      </c>
      <c r="HL40">
        <v>5</v>
      </c>
      <c r="HM40">
        <v>1</v>
      </c>
      <c r="HN40">
        <v>0</v>
      </c>
      <c r="HO40">
        <v>0</v>
      </c>
      <c r="HP40">
        <v>1</v>
      </c>
      <c r="HQ40">
        <v>1</v>
      </c>
      <c r="HR40">
        <v>2</v>
      </c>
      <c r="HS40">
        <v>0</v>
      </c>
      <c r="HT40">
        <v>0</v>
      </c>
      <c r="HU40">
        <v>2</v>
      </c>
      <c r="HV40">
        <v>0</v>
      </c>
      <c r="HW40">
        <v>0</v>
      </c>
      <c r="HX40">
        <v>0</v>
      </c>
      <c r="HY40">
        <v>0</v>
      </c>
      <c r="HZ40">
        <v>0</v>
      </c>
      <c r="IA40">
        <v>0</v>
      </c>
      <c r="IB40">
        <v>0</v>
      </c>
      <c r="IC40">
        <v>0</v>
      </c>
      <c r="ID40">
        <v>1</v>
      </c>
      <c r="IE40">
        <v>0</v>
      </c>
    </row>
    <row r="41" spans="1:268" x14ac:dyDescent="0.3">
      <c r="A41" s="2">
        <v>27</v>
      </c>
      <c r="B41" s="4" t="str">
        <f>INDEX('Trip Gen Metadata'!B:B,MATCH('Trip Gen Counts'!A41,'Trip Gen Metadata'!A:A,0))</f>
        <v>Lucama Elementary</v>
      </c>
      <c r="C41" s="24">
        <f>INDEX('Trip Gen Metadata'!D:D,MATCH('Trip Gen Counts'!A41,'Trip Gen Metadata'!A:A,0))</f>
        <v>44860</v>
      </c>
      <c r="D41" s="2" t="s">
        <v>204</v>
      </c>
      <c r="BY41">
        <v>0</v>
      </c>
      <c r="BZ41">
        <v>0</v>
      </c>
      <c r="CA41">
        <v>0</v>
      </c>
      <c r="CB41">
        <v>0</v>
      </c>
      <c r="CC41">
        <v>0</v>
      </c>
      <c r="CD41">
        <v>0</v>
      </c>
      <c r="CE41">
        <v>0</v>
      </c>
      <c r="CF41">
        <v>1</v>
      </c>
      <c r="CG41">
        <v>1</v>
      </c>
      <c r="CH41">
        <v>0</v>
      </c>
      <c r="CI41">
        <v>0</v>
      </c>
      <c r="CJ41">
        <v>0</v>
      </c>
      <c r="CK41">
        <v>1</v>
      </c>
      <c r="CL41">
        <v>0</v>
      </c>
      <c r="CM41">
        <v>1</v>
      </c>
      <c r="CN41">
        <v>0</v>
      </c>
      <c r="CO41">
        <v>1</v>
      </c>
      <c r="CP41">
        <v>0</v>
      </c>
      <c r="CQ41">
        <v>21</v>
      </c>
      <c r="CR41">
        <v>29</v>
      </c>
      <c r="CS41">
        <v>27</v>
      </c>
      <c r="CT41">
        <v>31</v>
      </c>
      <c r="CU41">
        <v>28</v>
      </c>
      <c r="CV41">
        <v>14</v>
      </c>
      <c r="CW41">
        <v>4</v>
      </c>
      <c r="CX41">
        <v>6</v>
      </c>
      <c r="CY41">
        <v>0</v>
      </c>
      <c r="CZ41">
        <v>1</v>
      </c>
      <c r="DA41">
        <v>1</v>
      </c>
      <c r="DB41">
        <v>1</v>
      </c>
      <c r="DC41">
        <v>1</v>
      </c>
      <c r="DD41">
        <v>0</v>
      </c>
      <c r="DE41">
        <v>0</v>
      </c>
      <c r="DF41">
        <v>0</v>
      </c>
      <c r="DG41">
        <v>0</v>
      </c>
      <c r="DH41">
        <v>0</v>
      </c>
      <c r="DI41">
        <v>0</v>
      </c>
      <c r="DJ41">
        <v>0</v>
      </c>
      <c r="DK41">
        <v>0</v>
      </c>
      <c r="DL41">
        <v>0</v>
      </c>
      <c r="DM41">
        <v>0</v>
      </c>
      <c r="DN41">
        <v>0</v>
      </c>
      <c r="DO41">
        <v>0</v>
      </c>
      <c r="DP41">
        <v>2</v>
      </c>
      <c r="DQ41">
        <v>3</v>
      </c>
      <c r="DR41">
        <v>1</v>
      </c>
      <c r="DS41">
        <v>1</v>
      </c>
      <c r="DT41">
        <v>0</v>
      </c>
      <c r="DU41">
        <v>1</v>
      </c>
      <c r="DV41">
        <v>0</v>
      </c>
      <c r="DW41">
        <v>0</v>
      </c>
      <c r="DX41">
        <v>0</v>
      </c>
      <c r="DY41">
        <v>0</v>
      </c>
      <c r="DZ41">
        <v>0</v>
      </c>
      <c r="EA41">
        <v>0</v>
      </c>
      <c r="EB41">
        <v>0</v>
      </c>
      <c r="EC41">
        <v>1</v>
      </c>
      <c r="ED41">
        <v>1</v>
      </c>
      <c r="EE41">
        <v>0</v>
      </c>
      <c r="EF41">
        <v>1</v>
      </c>
      <c r="EG41">
        <v>0</v>
      </c>
      <c r="EH41">
        <v>0</v>
      </c>
      <c r="EI41">
        <v>1</v>
      </c>
      <c r="EJ41">
        <v>0</v>
      </c>
      <c r="EK41">
        <v>0</v>
      </c>
      <c r="EL41">
        <v>0</v>
      </c>
      <c r="EM41">
        <v>0</v>
      </c>
      <c r="EN41">
        <v>1</v>
      </c>
      <c r="EO41">
        <v>0</v>
      </c>
      <c r="EP41">
        <v>0</v>
      </c>
      <c r="EQ41">
        <v>1</v>
      </c>
      <c r="ER41">
        <v>0</v>
      </c>
      <c r="ES41">
        <v>0</v>
      </c>
      <c r="ET41">
        <v>0</v>
      </c>
      <c r="EU41">
        <v>0</v>
      </c>
      <c r="EV41">
        <v>1</v>
      </c>
      <c r="EW41">
        <v>0</v>
      </c>
      <c r="EX41">
        <v>1</v>
      </c>
      <c r="EY41">
        <v>2</v>
      </c>
      <c r="EZ41">
        <v>1</v>
      </c>
      <c r="FA41">
        <v>0</v>
      </c>
      <c r="FB41">
        <v>1</v>
      </c>
      <c r="FC41">
        <v>0</v>
      </c>
      <c r="FD41">
        <v>0</v>
      </c>
      <c r="FE41">
        <v>0</v>
      </c>
      <c r="FF41">
        <v>0</v>
      </c>
      <c r="FG41">
        <v>1</v>
      </c>
      <c r="FH41">
        <v>0</v>
      </c>
      <c r="FI41">
        <v>2</v>
      </c>
      <c r="FJ41">
        <v>0</v>
      </c>
      <c r="FK41">
        <v>1</v>
      </c>
      <c r="FL41">
        <v>3</v>
      </c>
      <c r="FM41">
        <v>0</v>
      </c>
      <c r="FN41">
        <v>0</v>
      </c>
      <c r="FO41">
        <v>0</v>
      </c>
      <c r="FP41">
        <v>0</v>
      </c>
      <c r="FQ41">
        <v>0</v>
      </c>
      <c r="FR41">
        <v>0</v>
      </c>
      <c r="FS41">
        <v>0</v>
      </c>
      <c r="FT41">
        <v>0</v>
      </c>
      <c r="FU41">
        <v>0</v>
      </c>
      <c r="FV41">
        <v>0</v>
      </c>
      <c r="FW41">
        <v>0</v>
      </c>
      <c r="FX41">
        <v>1</v>
      </c>
      <c r="FY41">
        <v>1</v>
      </c>
      <c r="FZ41">
        <v>0</v>
      </c>
      <c r="GA41">
        <v>0</v>
      </c>
      <c r="GB41">
        <v>4</v>
      </c>
      <c r="GC41">
        <v>2</v>
      </c>
      <c r="GD41">
        <v>22</v>
      </c>
      <c r="GE41">
        <v>26</v>
      </c>
      <c r="GF41">
        <v>23</v>
      </c>
      <c r="GG41">
        <v>14</v>
      </c>
      <c r="GH41">
        <v>3</v>
      </c>
      <c r="GI41">
        <v>3</v>
      </c>
      <c r="GJ41">
        <v>5</v>
      </c>
      <c r="GK41">
        <v>1</v>
      </c>
      <c r="GL41">
        <v>4</v>
      </c>
      <c r="GM41">
        <v>3</v>
      </c>
      <c r="GN41">
        <v>3</v>
      </c>
      <c r="GO41">
        <v>1</v>
      </c>
      <c r="GP41">
        <v>6</v>
      </c>
      <c r="GQ41">
        <v>6</v>
      </c>
      <c r="GR41">
        <v>6</v>
      </c>
      <c r="GS41">
        <v>6</v>
      </c>
      <c r="GT41">
        <v>4</v>
      </c>
      <c r="GU41">
        <v>0</v>
      </c>
      <c r="GV41">
        <v>4</v>
      </c>
      <c r="GW41">
        <v>6</v>
      </c>
      <c r="GX41">
        <v>8</v>
      </c>
      <c r="GY41">
        <v>4</v>
      </c>
      <c r="GZ41">
        <v>4</v>
      </c>
      <c r="HA41">
        <v>4</v>
      </c>
      <c r="HB41">
        <v>1</v>
      </c>
      <c r="HC41">
        <v>3</v>
      </c>
      <c r="HD41">
        <v>6</v>
      </c>
      <c r="HE41">
        <v>4</v>
      </c>
      <c r="HF41">
        <v>5</v>
      </c>
      <c r="HG41">
        <v>4</v>
      </c>
      <c r="HH41">
        <v>4</v>
      </c>
      <c r="HI41">
        <v>2</v>
      </c>
      <c r="HJ41">
        <v>6</v>
      </c>
      <c r="HK41">
        <v>0</v>
      </c>
      <c r="HL41">
        <v>1</v>
      </c>
      <c r="HM41">
        <v>1</v>
      </c>
      <c r="HN41">
        <v>0</v>
      </c>
      <c r="HO41">
        <v>1</v>
      </c>
      <c r="HP41">
        <v>1</v>
      </c>
      <c r="HQ41">
        <v>0</v>
      </c>
      <c r="HR41">
        <v>1</v>
      </c>
      <c r="HS41">
        <v>2</v>
      </c>
      <c r="HT41">
        <v>0</v>
      </c>
      <c r="HU41">
        <v>0</v>
      </c>
      <c r="HV41">
        <v>0</v>
      </c>
      <c r="HW41">
        <v>0</v>
      </c>
      <c r="HX41">
        <v>0</v>
      </c>
      <c r="HY41">
        <v>0</v>
      </c>
      <c r="HZ41">
        <v>0</v>
      </c>
      <c r="IA41">
        <v>1</v>
      </c>
      <c r="IB41">
        <v>0</v>
      </c>
      <c r="IC41">
        <v>0</v>
      </c>
      <c r="ID41">
        <v>1</v>
      </c>
      <c r="IE41">
        <v>1</v>
      </c>
    </row>
    <row r="42" spans="1:268" x14ac:dyDescent="0.3">
      <c r="A42" s="2">
        <v>28</v>
      </c>
      <c r="B42" s="4" t="str">
        <f>INDEX('Trip Gen Metadata'!B:B,MATCH('Trip Gen Counts'!A42,'Trip Gen Metadata'!A:A,0))</f>
        <v>Gray Stone Day School</v>
      </c>
      <c r="C42" s="24">
        <f>INDEX('Trip Gen Metadata'!D:D,MATCH('Trip Gen Counts'!A42,'Trip Gen Metadata'!A:A,0))</f>
        <v>44866</v>
      </c>
      <c r="D42" s="2" t="s">
        <v>205</v>
      </c>
      <c r="CC42">
        <v>1</v>
      </c>
      <c r="CD42">
        <v>0</v>
      </c>
      <c r="CE42">
        <v>0</v>
      </c>
      <c r="CF42">
        <v>0</v>
      </c>
      <c r="CG42">
        <v>2</v>
      </c>
      <c r="CH42">
        <v>1</v>
      </c>
      <c r="CI42">
        <v>1</v>
      </c>
      <c r="CJ42">
        <v>1</v>
      </c>
      <c r="CK42">
        <v>1</v>
      </c>
      <c r="CL42">
        <v>3</v>
      </c>
      <c r="CM42">
        <v>1</v>
      </c>
      <c r="CN42">
        <v>4</v>
      </c>
      <c r="CO42">
        <v>16</v>
      </c>
      <c r="CP42">
        <v>19</v>
      </c>
      <c r="CQ42">
        <v>24</v>
      </c>
      <c r="CR42">
        <v>33</v>
      </c>
      <c r="CS42">
        <v>40</v>
      </c>
      <c r="CT42">
        <v>50</v>
      </c>
      <c r="CU42">
        <v>55</v>
      </c>
      <c r="CV42">
        <v>42</v>
      </c>
      <c r="CW42">
        <v>33</v>
      </c>
      <c r="CX42">
        <v>41</v>
      </c>
      <c r="CY42">
        <v>30</v>
      </c>
      <c r="CZ42">
        <v>38</v>
      </c>
      <c r="DA42">
        <v>15</v>
      </c>
      <c r="DB42">
        <v>5</v>
      </c>
      <c r="DC42">
        <v>4</v>
      </c>
      <c r="DD42">
        <v>2</v>
      </c>
      <c r="DE42">
        <v>3</v>
      </c>
      <c r="DF42">
        <v>0</v>
      </c>
      <c r="DG42">
        <v>0</v>
      </c>
      <c r="DH42">
        <v>0</v>
      </c>
      <c r="DI42">
        <v>3</v>
      </c>
      <c r="DJ42">
        <v>7</v>
      </c>
      <c r="DK42">
        <v>10</v>
      </c>
      <c r="DL42">
        <v>4</v>
      </c>
      <c r="DM42">
        <v>7</v>
      </c>
      <c r="DN42">
        <v>2</v>
      </c>
      <c r="DO42">
        <v>0</v>
      </c>
      <c r="DP42">
        <v>0</v>
      </c>
      <c r="DQ42">
        <v>2</v>
      </c>
      <c r="DR42">
        <v>1</v>
      </c>
      <c r="DS42">
        <v>0</v>
      </c>
      <c r="DT42">
        <v>1</v>
      </c>
      <c r="DU42">
        <v>1</v>
      </c>
      <c r="DV42">
        <v>1</v>
      </c>
      <c r="DW42">
        <v>0</v>
      </c>
      <c r="DX42">
        <v>3</v>
      </c>
      <c r="DY42">
        <v>1</v>
      </c>
      <c r="DZ42">
        <v>2</v>
      </c>
      <c r="EA42">
        <v>0</v>
      </c>
      <c r="EB42">
        <v>0</v>
      </c>
      <c r="EC42">
        <v>0</v>
      </c>
      <c r="ED42">
        <v>0</v>
      </c>
      <c r="EE42">
        <v>1</v>
      </c>
      <c r="EF42">
        <v>0</v>
      </c>
      <c r="EG42">
        <v>0</v>
      </c>
      <c r="EH42">
        <v>0</v>
      </c>
      <c r="EI42">
        <v>0</v>
      </c>
      <c r="EJ42">
        <v>0</v>
      </c>
      <c r="EK42">
        <v>0</v>
      </c>
      <c r="EL42">
        <v>1</v>
      </c>
      <c r="EM42">
        <v>2</v>
      </c>
      <c r="EN42">
        <v>2</v>
      </c>
      <c r="EO42">
        <v>0</v>
      </c>
      <c r="EP42">
        <v>4</v>
      </c>
      <c r="EQ42">
        <v>0</v>
      </c>
      <c r="ER42">
        <v>1</v>
      </c>
      <c r="ES42">
        <v>1</v>
      </c>
      <c r="ET42">
        <v>0</v>
      </c>
      <c r="EU42">
        <v>0</v>
      </c>
      <c r="EV42">
        <v>2</v>
      </c>
      <c r="EW42">
        <v>0</v>
      </c>
      <c r="EX42">
        <v>0</v>
      </c>
      <c r="EY42">
        <v>0</v>
      </c>
      <c r="EZ42">
        <v>1</v>
      </c>
      <c r="FA42">
        <v>0</v>
      </c>
      <c r="FB42">
        <v>0</v>
      </c>
      <c r="FC42">
        <v>3</v>
      </c>
      <c r="FD42">
        <v>3</v>
      </c>
      <c r="FE42">
        <v>1</v>
      </c>
      <c r="FF42">
        <v>3</v>
      </c>
      <c r="FG42">
        <v>3</v>
      </c>
      <c r="FH42">
        <v>1</v>
      </c>
      <c r="FI42">
        <v>0</v>
      </c>
      <c r="FJ42">
        <v>1</v>
      </c>
      <c r="FK42">
        <v>0</v>
      </c>
      <c r="FL42">
        <v>2</v>
      </c>
      <c r="FM42">
        <v>0</v>
      </c>
      <c r="FN42">
        <v>2</v>
      </c>
      <c r="FO42">
        <v>4</v>
      </c>
      <c r="FP42">
        <v>4</v>
      </c>
      <c r="FQ42">
        <v>6</v>
      </c>
      <c r="FR42">
        <v>2</v>
      </c>
      <c r="FS42">
        <v>5</v>
      </c>
      <c r="FT42">
        <v>10</v>
      </c>
      <c r="FU42">
        <v>5</v>
      </c>
      <c r="FV42">
        <v>9</v>
      </c>
      <c r="FW42">
        <v>11</v>
      </c>
      <c r="FX42">
        <v>7</v>
      </c>
      <c r="FY42">
        <v>15</v>
      </c>
      <c r="FZ42">
        <v>17</v>
      </c>
      <c r="GA42">
        <v>7</v>
      </c>
      <c r="GB42">
        <v>0</v>
      </c>
      <c r="GC42">
        <v>0</v>
      </c>
      <c r="GD42">
        <v>0</v>
      </c>
      <c r="GE42">
        <v>19</v>
      </c>
      <c r="GF42">
        <v>37</v>
      </c>
      <c r="GG42">
        <v>46</v>
      </c>
      <c r="GH42">
        <v>19</v>
      </c>
      <c r="GI42">
        <v>8</v>
      </c>
      <c r="GJ42">
        <v>8</v>
      </c>
      <c r="GK42">
        <v>11</v>
      </c>
      <c r="GL42">
        <v>7</v>
      </c>
      <c r="GM42">
        <v>7</v>
      </c>
      <c r="GN42">
        <v>9</v>
      </c>
      <c r="GO42">
        <v>6</v>
      </c>
      <c r="GP42">
        <v>4</v>
      </c>
      <c r="GQ42">
        <v>3</v>
      </c>
      <c r="GR42">
        <v>0</v>
      </c>
      <c r="GS42">
        <v>3</v>
      </c>
      <c r="GT42">
        <v>1</v>
      </c>
      <c r="GU42">
        <v>3</v>
      </c>
      <c r="GV42">
        <v>3</v>
      </c>
      <c r="GW42">
        <v>0</v>
      </c>
      <c r="GX42">
        <v>4</v>
      </c>
      <c r="GY42">
        <v>1</v>
      </c>
      <c r="GZ42">
        <v>1</v>
      </c>
      <c r="HA42">
        <v>3</v>
      </c>
      <c r="HB42">
        <v>1</v>
      </c>
      <c r="HC42">
        <v>1</v>
      </c>
      <c r="HD42">
        <v>0</v>
      </c>
      <c r="HE42">
        <v>2</v>
      </c>
      <c r="HF42">
        <v>1</v>
      </c>
      <c r="HG42">
        <v>2</v>
      </c>
      <c r="HH42">
        <v>1</v>
      </c>
      <c r="HI42">
        <v>1</v>
      </c>
      <c r="HJ42">
        <v>1</v>
      </c>
      <c r="HK42">
        <v>1</v>
      </c>
      <c r="HL42">
        <v>0</v>
      </c>
      <c r="HM42">
        <v>0</v>
      </c>
      <c r="HN42">
        <v>0</v>
      </c>
      <c r="HO42">
        <v>0</v>
      </c>
      <c r="HP42">
        <v>0</v>
      </c>
      <c r="HQ42">
        <v>0</v>
      </c>
      <c r="HR42">
        <v>0</v>
      </c>
      <c r="HS42">
        <v>0</v>
      </c>
      <c r="HT42">
        <v>0</v>
      </c>
      <c r="HU42">
        <v>0</v>
      </c>
      <c r="HV42">
        <v>1</v>
      </c>
      <c r="HW42">
        <v>1</v>
      </c>
      <c r="HX42">
        <v>0</v>
      </c>
      <c r="HY42">
        <v>0</v>
      </c>
      <c r="HZ42">
        <v>1</v>
      </c>
      <c r="IA42">
        <v>0</v>
      </c>
      <c r="IB42">
        <v>0</v>
      </c>
      <c r="IC42">
        <v>0</v>
      </c>
      <c r="ID42">
        <v>0</v>
      </c>
      <c r="IE42">
        <v>0</v>
      </c>
      <c r="IF42">
        <v>0</v>
      </c>
      <c r="IG42">
        <v>0</v>
      </c>
      <c r="IH42">
        <v>0</v>
      </c>
    </row>
    <row r="43" spans="1:268" x14ac:dyDescent="0.3">
      <c r="A43" s="2">
        <v>28</v>
      </c>
      <c r="B43" s="4" t="str">
        <f>INDEX('Trip Gen Metadata'!B:B,MATCH('Trip Gen Counts'!A43,'Trip Gen Metadata'!A:A,0))</f>
        <v>Gray Stone Day School</v>
      </c>
      <c r="C43" s="24">
        <f>INDEX('Trip Gen Metadata'!D:D,MATCH('Trip Gen Counts'!A43,'Trip Gen Metadata'!A:A,0))</f>
        <v>44866</v>
      </c>
      <c r="D43" s="2" t="s">
        <v>204</v>
      </c>
      <c r="CC43">
        <v>0</v>
      </c>
      <c r="CD43">
        <v>0</v>
      </c>
      <c r="CE43">
        <v>0</v>
      </c>
      <c r="CF43">
        <v>0</v>
      </c>
      <c r="CG43">
        <v>0</v>
      </c>
      <c r="CH43">
        <v>0</v>
      </c>
      <c r="CI43">
        <v>0</v>
      </c>
      <c r="CJ43">
        <v>0</v>
      </c>
      <c r="CK43">
        <v>0</v>
      </c>
      <c r="CL43">
        <v>0</v>
      </c>
      <c r="CM43">
        <v>0</v>
      </c>
      <c r="CN43">
        <v>0</v>
      </c>
      <c r="CO43">
        <v>0</v>
      </c>
      <c r="CP43">
        <v>0</v>
      </c>
      <c r="CQ43">
        <v>25</v>
      </c>
      <c r="CR43">
        <v>30</v>
      </c>
      <c r="CS43">
        <v>22</v>
      </c>
      <c r="CT43">
        <v>33</v>
      </c>
      <c r="CU43">
        <v>30</v>
      </c>
      <c r="CV43">
        <v>31</v>
      </c>
      <c r="CW43">
        <v>35</v>
      </c>
      <c r="CX43">
        <v>35</v>
      </c>
      <c r="CY43">
        <v>17</v>
      </c>
      <c r="CZ43">
        <v>16</v>
      </c>
      <c r="DA43">
        <v>18</v>
      </c>
      <c r="DB43">
        <v>9</v>
      </c>
      <c r="DC43">
        <v>5</v>
      </c>
      <c r="DD43">
        <v>1</v>
      </c>
      <c r="DE43">
        <v>1</v>
      </c>
      <c r="DF43">
        <v>1</v>
      </c>
      <c r="DG43">
        <v>1</v>
      </c>
      <c r="DH43">
        <v>1</v>
      </c>
      <c r="DI43">
        <v>1</v>
      </c>
      <c r="DJ43">
        <v>1</v>
      </c>
      <c r="DK43">
        <v>2</v>
      </c>
      <c r="DL43">
        <v>1</v>
      </c>
      <c r="DM43">
        <v>1</v>
      </c>
      <c r="DN43">
        <v>1</v>
      </c>
      <c r="DO43">
        <v>1</v>
      </c>
      <c r="DP43">
        <v>1</v>
      </c>
      <c r="DQ43">
        <v>1</v>
      </c>
      <c r="DR43">
        <v>1</v>
      </c>
      <c r="DS43">
        <v>1</v>
      </c>
      <c r="DT43">
        <v>0</v>
      </c>
      <c r="DU43">
        <v>0</v>
      </c>
      <c r="DV43">
        <v>0</v>
      </c>
      <c r="DW43">
        <v>0</v>
      </c>
      <c r="DX43">
        <v>0</v>
      </c>
      <c r="DY43">
        <v>0</v>
      </c>
      <c r="DZ43">
        <v>0</v>
      </c>
      <c r="EA43">
        <v>1</v>
      </c>
      <c r="EB43">
        <v>0</v>
      </c>
      <c r="EC43">
        <v>0</v>
      </c>
      <c r="ED43">
        <v>0</v>
      </c>
      <c r="EE43">
        <v>0</v>
      </c>
      <c r="EF43">
        <v>0</v>
      </c>
      <c r="EG43">
        <v>0</v>
      </c>
      <c r="EH43">
        <v>0</v>
      </c>
      <c r="EI43">
        <v>0</v>
      </c>
      <c r="EJ43">
        <v>0</v>
      </c>
      <c r="EK43">
        <v>0</v>
      </c>
      <c r="EL43">
        <v>1</v>
      </c>
      <c r="EM43">
        <v>0</v>
      </c>
      <c r="EN43">
        <v>3</v>
      </c>
      <c r="EO43">
        <v>0</v>
      </c>
      <c r="EP43">
        <v>0</v>
      </c>
      <c r="EQ43">
        <v>2</v>
      </c>
      <c r="ER43">
        <v>1</v>
      </c>
      <c r="ES43">
        <v>0</v>
      </c>
      <c r="ET43">
        <v>1</v>
      </c>
      <c r="EU43">
        <v>2</v>
      </c>
      <c r="EV43">
        <v>0</v>
      </c>
      <c r="EW43">
        <v>1</v>
      </c>
      <c r="EX43">
        <v>0</v>
      </c>
      <c r="EY43">
        <v>1</v>
      </c>
      <c r="EZ43">
        <v>1</v>
      </c>
      <c r="FA43">
        <v>5</v>
      </c>
      <c r="FB43">
        <v>9</v>
      </c>
      <c r="FC43">
        <v>1</v>
      </c>
      <c r="FD43">
        <v>0</v>
      </c>
      <c r="FE43">
        <v>0</v>
      </c>
      <c r="FF43">
        <v>0</v>
      </c>
      <c r="FG43">
        <v>3</v>
      </c>
      <c r="FH43">
        <v>0</v>
      </c>
      <c r="FI43">
        <v>0</v>
      </c>
      <c r="FJ43">
        <v>1</v>
      </c>
      <c r="FK43">
        <v>0</v>
      </c>
      <c r="FL43">
        <v>1</v>
      </c>
      <c r="FM43">
        <v>1</v>
      </c>
      <c r="FN43">
        <v>0</v>
      </c>
      <c r="FO43">
        <v>2</v>
      </c>
      <c r="FP43">
        <v>1</v>
      </c>
      <c r="FQ43">
        <v>1</v>
      </c>
      <c r="FR43">
        <v>2</v>
      </c>
      <c r="FS43">
        <v>1</v>
      </c>
      <c r="FT43">
        <v>1</v>
      </c>
      <c r="FU43">
        <v>12</v>
      </c>
      <c r="FV43">
        <v>15</v>
      </c>
      <c r="FW43">
        <v>2</v>
      </c>
      <c r="FX43">
        <v>2</v>
      </c>
      <c r="FY43">
        <v>3</v>
      </c>
      <c r="FZ43">
        <v>2</v>
      </c>
      <c r="GA43">
        <v>2</v>
      </c>
      <c r="GB43">
        <v>0</v>
      </c>
      <c r="GC43">
        <v>0</v>
      </c>
      <c r="GD43">
        <v>7</v>
      </c>
      <c r="GE43">
        <v>25</v>
      </c>
      <c r="GF43">
        <v>37</v>
      </c>
      <c r="GG43">
        <v>32</v>
      </c>
      <c r="GH43">
        <v>49</v>
      </c>
      <c r="GI43">
        <v>55</v>
      </c>
      <c r="GJ43">
        <v>37</v>
      </c>
      <c r="GK43">
        <v>46</v>
      </c>
      <c r="GL43">
        <v>31</v>
      </c>
      <c r="GM43">
        <v>26</v>
      </c>
      <c r="GN43">
        <v>10</v>
      </c>
      <c r="GO43">
        <v>8</v>
      </c>
      <c r="GP43">
        <v>9</v>
      </c>
      <c r="GQ43">
        <v>5</v>
      </c>
      <c r="GR43">
        <v>4</v>
      </c>
      <c r="GS43">
        <v>3</v>
      </c>
      <c r="GT43">
        <v>2</v>
      </c>
      <c r="GU43">
        <v>1</v>
      </c>
      <c r="GV43">
        <v>7</v>
      </c>
      <c r="GW43">
        <v>3</v>
      </c>
      <c r="GX43">
        <v>4</v>
      </c>
      <c r="GY43">
        <v>17</v>
      </c>
      <c r="GZ43">
        <v>8</v>
      </c>
      <c r="HA43">
        <v>3</v>
      </c>
      <c r="HB43">
        <v>3</v>
      </c>
      <c r="HC43">
        <v>0</v>
      </c>
      <c r="HD43">
        <v>4</v>
      </c>
      <c r="HE43">
        <v>3</v>
      </c>
      <c r="HF43">
        <v>0</v>
      </c>
      <c r="HG43">
        <v>1</v>
      </c>
      <c r="HH43">
        <v>0</v>
      </c>
      <c r="HI43">
        <v>2</v>
      </c>
      <c r="HJ43">
        <v>5</v>
      </c>
      <c r="HK43">
        <v>4</v>
      </c>
      <c r="HL43">
        <v>6</v>
      </c>
      <c r="HM43">
        <v>5</v>
      </c>
      <c r="HN43">
        <v>3</v>
      </c>
      <c r="HO43">
        <v>0</v>
      </c>
      <c r="HP43">
        <v>2</v>
      </c>
      <c r="HQ43">
        <v>1</v>
      </c>
      <c r="HR43">
        <v>0</v>
      </c>
      <c r="HS43">
        <v>0</v>
      </c>
      <c r="HT43">
        <v>0</v>
      </c>
      <c r="HU43">
        <v>0</v>
      </c>
      <c r="HV43">
        <v>0</v>
      </c>
      <c r="HW43">
        <v>1</v>
      </c>
      <c r="HX43">
        <v>0</v>
      </c>
      <c r="HY43">
        <v>0</v>
      </c>
      <c r="HZ43">
        <v>1</v>
      </c>
      <c r="IA43">
        <v>0</v>
      </c>
      <c r="IB43">
        <v>0</v>
      </c>
      <c r="IC43">
        <v>0</v>
      </c>
      <c r="ID43">
        <v>0</v>
      </c>
      <c r="IE43">
        <v>0</v>
      </c>
      <c r="IF43">
        <v>0</v>
      </c>
      <c r="IG43">
        <v>0</v>
      </c>
      <c r="IH43">
        <v>1</v>
      </c>
    </row>
    <row r="44" spans="1:268" x14ac:dyDescent="0.3">
      <c r="A44" s="2">
        <v>29</v>
      </c>
      <c r="B44" s="4" t="str">
        <f>INDEX('Trip Gen Metadata'!B:B,MATCH('Trip Gen Counts'!A44,'Trip Gen Metadata'!A:A,0))</f>
        <v>Mountain Island Charter School Inc</v>
      </c>
      <c r="C44" s="24">
        <f>INDEX('Trip Gen Metadata'!D:D,MATCH('Trip Gen Counts'!A44,'Trip Gen Metadata'!A:A,0))</f>
        <v>44867</v>
      </c>
      <c r="D44" s="2" t="s">
        <v>205</v>
      </c>
      <c r="BZ44">
        <v>2</v>
      </c>
      <c r="CA44">
        <v>0</v>
      </c>
      <c r="CB44">
        <v>2</v>
      </c>
      <c r="CC44">
        <v>2</v>
      </c>
      <c r="CD44">
        <v>4</v>
      </c>
      <c r="CE44">
        <v>5</v>
      </c>
      <c r="CF44">
        <v>3</v>
      </c>
      <c r="CG44">
        <v>8</v>
      </c>
      <c r="CH44">
        <v>8</v>
      </c>
      <c r="CI44">
        <v>22</v>
      </c>
      <c r="CJ44">
        <v>43</v>
      </c>
      <c r="CK44">
        <v>56</v>
      </c>
      <c r="CL44">
        <v>65</v>
      </c>
      <c r="CM44">
        <v>90</v>
      </c>
      <c r="CN44">
        <v>69</v>
      </c>
      <c r="CO44">
        <v>76</v>
      </c>
      <c r="CP44">
        <v>27</v>
      </c>
      <c r="CQ44">
        <v>44</v>
      </c>
      <c r="CR44">
        <v>26</v>
      </c>
      <c r="CS44">
        <v>17</v>
      </c>
      <c r="CT44">
        <v>18</v>
      </c>
      <c r="CU44">
        <v>17</v>
      </c>
      <c r="CV44">
        <v>38</v>
      </c>
      <c r="CW44">
        <v>28</v>
      </c>
      <c r="CX44">
        <v>51</v>
      </c>
      <c r="CY44">
        <v>57</v>
      </c>
      <c r="CZ44">
        <v>34</v>
      </c>
      <c r="DA44">
        <v>16</v>
      </c>
      <c r="DB44">
        <v>1</v>
      </c>
      <c r="DC44">
        <v>6</v>
      </c>
      <c r="DD44">
        <v>4</v>
      </c>
      <c r="DE44">
        <v>7</v>
      </c>
      <c r="DF44">
        <v>1</v>
      </c>
      <c r="DG44">
        <v>1</v>
      </c>
      <c r="DH44">
        <v>5</v>
      </c>
      <c r="DI44">
        <v>2</v>
      </c>
      <c r="DJ44">
        <v>2</v>
      </c>
      <c r="DK44">
        <v>3</v>
      </c>
      <c r="DL44">
        <v>3</v>
      </c>
      <c r="DM44">
        <v>8</v>
      </c>
      <c r="DN44">
        <v>2</v>
      </c>
      <c r="DO44">
        <v>5</v>
      </c>
      <c r="DP44">
        <v>10</v>
      </c>
      <c r="DQ44">
        <v>5</v>
      </c>
      <c r="DR44">
        <v>7</v>
      </c>
      <c r="DS44">
        <v>4</v>
      </c>
      <c r="DT44">
        <v>4</v>
      </c>
      <c r="DU44">
        <v>0</v>
      </c>
      <c r="DV44">
        <v>2</v>
      </c>
      <c r="DW44">
        <v>1</v>
      </c>
      <c r="DX44">
        <v>1</v>
      </c>
      <c r="DY44">
        <v>3</v>
      </c>
      <c r="DZ44">
        <v>2</v>
      </c>
      <c r="EA44">
        <v>3</v>
      </c>
      <c r="EB44">
        <v>5</v>
      </c>
      <c r="EC44">
        <v>1</v>
      </c>
      <c r="ED44">
        <v>1</v>
      </c>
      <c r="EE44">
        <v>2</v>
      </c>
      <c r="EF44">
        <v>4</v>
      </c>
      <c r="EG44">
        <v>2</v>
      </c>
      <c r="EH44">
        <v>4</v>
      </c>
      <c r="EI44">
        <v>4</v>
      </c>
      <c r="EJ44">
        <v>1</v>
      </c>
      <c r="EK44">
        <v>2</v>
      </c>
      <c r="EL44">
        <v>1</v>
      </c>
      <c r="EM44">
        <v>5</v>
      </c>
      <c r="EN44">
        <v>2</v>
      </c>
      <c r="EO44">
        <v>2</v>
      </c>
      <c r="EP44">
        <v>1</v>
      </c>
      <c r="EQ44">
        <v>1</v>
      </c>
      <c r="ER44">
        <v>2</v>
      </c>
      <c r="ES44">
        <v>5</v>
      </c>
      <c r="ET44">
        <v>1</v>
      </c>
      <c r="EU44">
        <v>1</v>
      </c>
      <c r="EV44">
        <v>1</v>
      </c>
      <c r="EW44">
        <v>3</v>
      </c>
      <c r="EX44">
        <v>4</v>
      </c>
      <c r="EY44">
        <v>0</v>
      </c>
      <c r="EZ44">
        <v>3</v>
      </c>
      <c r="FA44">
        <v>0</v>
      </c>
      <c r="FB44">
        <v>1</v>
      </c>
      <c r="FC44">
        <v>1</v>
      </c>
      <c r="FD44">
        <v>0</v>
      </c>
      <c r="FE44">
        <v>1</v>
      </c>
      <c r="FF44">
        <v>2</v>
      </c>
      <c r="FG44">
        <v>1</v>
      </c>
      <c r="FH44">
        <v>3</v>
      </c>
      <c r="FI44">
        <v>5</v>
      </c>
      <c r="FJ44">
        <v>7</v>
      </c>
      <c r="FK44">
        <v>4</v>
      </c>
      <c r="FL44">
        <v>10</v>
      </c>
      <c r="FM44">
        <v>7</v>
      </c>
      <c r="FN44">
        <v>7</v>
      </c>
      <c r="FO44">
        <v>9</v>
      </c>
      <c r="FP44">
        <v>11</v>
      </c>
      <c r="FQ44">
        <v>12</v>
      </c>
      <c r="FR44">
        <v>14</v>
      </c>
      <c r="FS44">
        <v>14</v>
      </c>
      <c r="FT44">
        <v>15</v>
      </c>
      <c r="FU44">
        <v>21</v>
      </c>
      <c r="FV44">
        <v>17</v>
      </c>
      <c r="FW44">
        <v>13</v>
      </c>
      <c r="FX44">
        <v>16</v>
      </c>
      <c r="FY44">
        <v>20</v>
      </c>
      <c r="FZ44">
        <v>19</v>
      </c>
      <c r="GA44">
        <v>22</v>
      </c>
      <c r="GB44">
        <v>16</v>
      </c>
      <c r="GC44">
        <v>29</v>
      </c>
      <c r="GD44">
        <v>21</v>
      </c>
      <c r="GE44">
        <v>26</v>
      </c>
      <c r="GF44">
        <v>14</v>
      </c>
      <c r="GG44">
        <v>7</v>
      </c>
      <c r="GH44">
        <v>25</v>
      </c>
      <c r="GI44">
        <v>12</v>
      </c>
      <c r="GJ44">
        <v>20</v>
      </c>
      <c r="GK44">
        <v>12</v>
      </c>
      <c r="GL44">
        <v>4</v>
      </c>
      <c r="GM44">
        <v>6</v>
      </c>
      <c r="GN44">
        <v>6</v>
      </c>
      <c r="GO44">
        <v>5</v>
      </c>
      <c r="GP44">
        <v>10</v>
      </c>
      <c r="GQ44">
        <v>7</v>
      </c>
      <c r="GR44">
        <v>7</v>
      </c>
      <c r="GS44">
        <v>12</v>
      </c>
      <c r="GT44">
        <v>9</v>
      </c>
      <c r="GU44">
        <v>5</v>
      </c>
      <c r="GV44">
        <v>10</v>
      </c>
      <c r="GW44">
        <v>10</v>
      </c>
      <c r="GX44">
        <v>8</v>
      </c>
      <c r="GY44">
        <v>15</v>
      </c>
      <c r="GZ44">
        <v>11</v>
      </c>
      <c r="HA44">
        <v>11</v>
      </c>
      <c r="HB44">
        <v>2</v>
      </c>
      <c r="HC44">
        <v>5</v>
      </c>
      <c r="HD44">
        <v>3</v>
      </c>
      <c r="HE44">
        <v>5</v>
      </c>
      <c r="HF44">
        <v>6</v>
      </c>
      <c r="HG44">
        <v>3</v>
      </c>
      <c r="HH44">
        <v>4</v>
      </c>
      <c r="HI44">
        <v>6</v>
      </c>
      <c r="HJ44">
        <v>3</v>
      </c>
      <c r="HK44">
        <v>5</v>
      </c>
      <c r="HL44">
        <v>8</v>
      </c>
      <c r="HM44">
        <v>11</v>
      </c>
      <c r="HN44">
        <v>6</v>
      </c>
      <c r="HO44">
        <v>9</v>
      </c>
      <c r="HP44">
        <v>7</v>
      </c>
      <c r="HQ44">
        <v>5</v>
      </c>
      <c r="HR44">
        <v>5</v>
      </c>
      <c r="HS44">
        <v>4</v>
      </c>
      <c r="HT44">
        <v>1</v>
      </c>
      <c r="HU44">
        <v>3</v>
      </c>
      <c r="HV44">
        <v>4</v>
      </c>
      <c r="HW44">
        <v>5</v>
      </c>
      <c r="HX44">
        <v>6</v>
      </c>
      <c r="HY44">
        <v>3</v>
      </c>
      <c r="HZ44">
        <v>1</v>
      </c>
      <c r="IA44">
        <v>1</v>
      </c>
      <c r="IB44">
        <v>1</v>
      </c>
      <c r="IC44">
        <v>2</v>
      </c>
      <c r="ID44">
        <v>1</v>
      </c>
      <c r="IE44">
        <v>6</v>
      </c>
      <c r="IF44">
        <v>0</v>
      </c>
      <c r="IG44">
        <v>2</v>
      </c>
      <c r="IH44">
        <v>1</v>
      </c>
      <c r="II44">
        <v>2</v>
      </c>
      <c r="IJ44">
        <v>3</v>
      </c>
    </row>
    <row r="45" spans="1:268" x14ac:dyDescent="0.3">
      <c r="A45" s="2">
        <v>29</v>
      </c>
      <c r="B45" s="4" t="str">
        <f>INDEX('Trip Gen Metadata'!B:B,MATCH('Trip Gen Counts'!A45,'Trip Gen Metadata'!A:A,0))</f>
        <v>Mountain Island Charter School Inc</v>
      </c>
      <c r="C45" s="24">
        <f>INDEX('Trip Gen Metadata'!D:D,MATCH('Trip Gen Counts'!A45,'Trip Gen Metadata'!A:A,0))</f>
        <v>44867</v>
      </c>
      <c r="D45" s="2" t="s">
        <v>204</v>
      </c>
      <c r="BZ45">
        <v>1</v>
      </c>
      <c r="CA45">
        <v>0</v>
      </c>
      <c r="CB45">
        <v>2</v>
      </c>
      <c r="CC45">
        <v>0</v>
      </c>
      <c r="CD45">
        <v>2</v>
      </c>
      <c r="CE45">
        <v>0</v>
      </c>
      <c r="CF45">
        <v>1</v>
      </c>
      <c r="CG45">
        <v>0</v>
      </c>
      <c r="CH45">
        <v>0</v>
      </c>
      <c r="CI45">
        <v>2</v>
      </c>
      <c r="CJ45">
        <v>2</v>
      </c>
      <c r="CK45">
        <v>15</v>
      </c>
      <c r="CL45">
        <v>31</v>
      </c>
      <c r="CM45">
        <v>39</v>
      </c>
      <c r="CN45">
        <v>55</v>
      </c>
      <c r="CO45">
        <v>40</v>
      </c>
      <c r="CP45">
        <v>34</v>
      </c>
      <c r="CQ45">
        <v>30</v>
      </c>
      <c r="CR45">
        <v>28</v>
      </c>
      <c r="CS45">
        <v>36</v>
      </c>
      <c r="CT45">
        <v>13</v>
      </c>
      <c r="CU45">
        <v>17</v>
      </c>
      <c r="CV45">
        <v>23</v>
      </c>
      <c r="CW45">
        <v>29</v>
      </c>
      <c r="CX45">
        <v>40</v>
      </c>
      <c r="CY45">
        <v>39</v>
      </c>
      <c r="CZ45">
        <v>47</v>
      </c>
      <c r="DA45">
        <v>33</v>
      </c>
      <c r="DB45">
        <v>8</v>
      </c>
      <c r="DC45">
        <v>4</v>
      </c>
      <c r="DD45">
        <v>4</v>
      </c>
      <c r="DE45">
        <v>1</v>
      </c>
      <c r="DF45">
        <v>3</v>
      </c>
      <c r="DG45">
        <v>0</v>
      </c>
      <c r="DH45">
        <v>2</v>
      </c>
      <c r="DI45">
        <v>1</v>
      </c>
      <c r="DJ45">
        <v>2</v>
      </c>
      <c r="DK45">
        <v>1</v>
      </c>
      <c r="DL45">
        <v>3</v>
      </c>
      <c r="DM45">
        <v>0</v>
      </c>
      <c r="DN45">
        <v>4</v>
      </c>
      <c r="DO45">
        <v>0</v>
      </c>
      <c r="DP45">
        <v>0</v>
      </c>
      <c r="DQ45">
        <v>6</v>
      </c>
      <c r="DR45">
        <v>3</v>
      </c>
      <c r="DS45">
        <v>2</v>
      </c>
      <c r="DT45">
        <v>0</v>
      </c>
      <c r="DU45">
        <v>1</v>
      </c>
      <c r="DV45">
        <v>1</v>
      </c>
      <c r="DW45">
        <v>3</v>
      </c>
      <c r="DX45">
        <v>1</v>
      </c>
      <c r="DY45">
        <v>2</v>
      </c>
      <c r="DZ45">
        <v>3</v>
      </c>
      <c r="EA45">
        <v>2</v>
      </c>
      <c r="EB45">
        <v>1</v>
      </c>
      <c r="EC45">
        <v>5</v>
      </c>
      <c r="ED45">
        <v>1</v>
      </c>
      <c r="EE45">
        <v>7</v>
      </c>
      <c r="EF45">
        <v>9</v>
      </c>
      <c r="EG45">
        <v>3</v>
      </c>
      <c r="EH45">
        <v>1</v>
      </c>
      <c r="EI45">
        <v>2</v>
      </c>
      <c r="EJ45">
        <v>4</v>
      </c>
      <c r="EK45">
        <v>5</v>
      </c>
      <c r="EL45">
        <v>2</v>
      </c>
      <c r="EM45">
        <v>3</v>
      </c>
      <c r="EN45">
        <v>3</v>
      </c>
      <c r="EO45">
        <v>2</v>
      </c>
      <c r="EP45">
        <v>3</v>
      </c>
      <c r="EQ45">
        <v>3</v>
      </c>
      <c r="ER45">
        <v>8</v>
      </c>
      <c r="ES45">
        <v>5</v>
      </c>
      <c r="ET45">
        <v>1</v>
      </c>
      <c r="EU45">
        <v>4</v>
      </c>
      <c r="EV45">
        <v>1</v>
      </c>
      <c r="EW45">
        <v>0</v>
      </c>
      <c r="EX45">
        <v>6</v>
      </c>
      <c r="EY45">
        <v>1</v>
      </c>
      <c r="EZ45">
        <v>3</v>
      </c>
      <c r="FA45">
        <v>1</v>
      </c>
      <c r="FB45">
        <v>1</v>
      </c>
      <c r="FC45">
        <v>2</v>
      </c>
      <c r="FD45">
        <v>0</v>
      </c>
      <c r="FE45">
        <v>2</v>
      </c>
      <c r="FF45">
        <v>10</v>
      </c>
      <c r="FG45">
        <v>6</v>
      </c>
      <c r="FH45">
        <v>1</v>
      </c>
      <c r="FI45">
        <v>2</v>
      </c>
      <c r="FJ45">
        <v>10</v>
      </c>
      <c r="FK45">
        <v>4</v>
      </c>
      <c r="FL45">
        <v>2</v>
      </c>
      <c r="FM45">
        <v>1</v>
      </c>
      <c r="FN45">
        <v>1</v>
      </c>
      <c r="FO45">
        <v>2</v>
      </c>
      <c r="FP45">
        <v>1</v>
      </c>
      <c r="FQ45">
        <v>5</v>
      </c>
      <c r="FR45">
        <v>2</v>
      </c>
      <c r="FS45">
        <v>2</v>
      </c>
      <c r="FT45">
        <v>1</v>
      </c>
      <c r="FU45">
        <v>2</v>
      </c>
      <c r="FV45">
        <v>5</v>
      </c>
      <c r="FW45">
        <v>26</v>
      </c>
      <c r="FX45">
        <v>63</v>
      </c>
      <c r="FY45">
        <v>69</v>
      </c>
      <c r="FZ45">
        <v>33</v>
      </c>
      <c r="GA45">
        <v>10</v>
      </c>
      <c r="GB45">
        <v>3</v>
      </c>
      <c r="GC45">
        <v>6</v>
      </c>
      <c r="GD45">
        <v>8</v>
      </c>
      <c r="GE45">
        <v>16</v>
      </c>
      <c r="GF45">
        <v>14</v>
      </c>
      <c r="GG45">
        <v>55</v>
      </c>
      <c r="GH45">
        <v>66</v>
      </c>
      <c r="GI45">
        <v>61</v>
      </c>
      <c r="GJ45">
        <v>50</v>
      </c>
      <c r="GK45">
        <v>39</v>
      </c>
      <c r="GL45">
        <v>17</v>
      </c>
      <c r="GM45">
        <v>9</v>
      </c>
      <c r="GN45">
        <v>10</v>
      </c>
      <c r="GO45">
        <v>10</v>
      </c>
      <c r="GP45">
        <v>10</v>
      </c>
      <c r="GQ45">
        <v>12</v>
      </c>
      <c r="GR45">
        <v>10</v>
      </c>
      <c r="GS45">
        <v>9</v>
      </c>
      <c r="GT45">
        <v>13</v>
      </c>
      <c r="GU45">
        <v>15</v>
      </c>
      <c r="GV45">
        <v>8</v>
      </c>
      <c r="GW45">
        <v>12</v>
      </c>
      <c r="GX45">
        <v>5</v>
      </c>
      <c r="GY45">
        <v>7</v>
      </c>
      <c r="GZ45">
        <v>13</v>
      </c>
      <c r="HA45">
        <v>21</v>
      </c>
      <c r="HB45">
        <v>21</v>
      </c>
      <c r="HC45">
        <v>5</v>
      </c>
      <c r="HD45">
        <v>4</v>
      </c>
      <c r="HE45">
        <v>6</v>
      </c>
      <c r="HF45">
        <v>3</v>
      </c>
      <c r="HG45">
        <v>5</v>
      </c>
      <c r="HH45">
        <v>6</v>
      </c>
      <c r="HI45">
        <v>3</v>
      </c>
      <c r="HJ45">
        <v>1</v>
      </c>
      <c r="HK45">
        <v>3</v>
      </c>
      <c r="HL45">
        <v>6</v>
      </c>
      <c r="HM45">
        <v>8</v>
      </c>
      <c r="HN45">
        <v>13</v>
      </c>
      <c r="HO45">
        <v>15</v>
      </c>
      <c r="HP45">
        <v>5</v>
      </c>
      <c r="HQ45">
        <v>6</v>
      </c>
      <c r="HR45">
        <v>15</v>
      </c>
      <c r="HS45">
        <v>13</v>
      </c>
      <c r="HT45">
        <v>13</v>
      </c>
      <c r="HU45">
        <v>3</v>
      </c>
      <c r="HV45">
        <v>1</v>
      </c>
      <c r="HW45">
        <v>1</v>
      </c>
      <c r="HX45">
        <v>4</v>
      </c>
      <c r="HY45">
        <v>3</v>
      </c>
      <c r="HZ45">
        <v>3</v>
      </c>
      <c r="IA45">
        <v>1</v>
      </c>
      <c r="IB45">
        <v>0</v>
      </c>
      <c r="IC45">
        <v>2</v>
      </c>
      <c r="ID45">
        <v>0</v>
      </c>
      <c r="IE45">
        <v>6</v>
      </c>
      <c r="IF45">
        <v>7</v>
      </c>
      <c r="IG45">
        <v>3</v>
      </c>
      <c r="IH45">
        <v>0</v>
      </c>
      <c r="II45">
        <v>0</v>
      </c>
      <c r="IJ45">
        <v>1</v>
      </c>
    </row>
    <row r="46" spans="1:268" x14ac:dyDescent="0.3">
      <c r="A46" s="2">
        <v>30</v>
      </c>
      <c r="B46" s="4" t="str">
        <f>INDEX('Trip Gen Metadata'!B:B,MATCH('Trip Gen Counts'!A46,'Trip Gen Metadata'!A:A,0))</f>
        <v>Stantonsburg Elementary</v>
      </c>
      <c r="C46" s="24">
        <f>INDEX('Trip Gen Metadata'!D:D,MATCH('Trip Gen Counts'!A46,'Trip Gen Metadata'!A:A,0))</f>
        <v>44874</v>
      </c>
      <c r="D46" s="2" t="s">
        <v>205</v>
      </c>
      <c r="CB46">
        <v>1</v>
      </c>
      <c r="CC46">
        <v>1</v>
      </c>
      <c r="CD46">
        <v>0</v>
      </c>
      <c r="CE46">
        <v>0</v>
      </c>
      <c r="CF46">
        <v>0</v>
      </c>
      <c r="CG46">
        <v>0</v>
      </c>
      <c r="CH46">
        <v>0</v>
      </c>
      <c r="CI46">
        <v>0</v>
      </c>
      <c r="CJ46">
        <v>1</v>
      </c>
      <c r="CK46">
        <v>0</v>
      </c>
      <c r="CL46">
        <v>1</v>
      </c>
      <c r="CM46">
        <v>0</v>
      </c>
      <c r="CN46">
        <v>1</v>
      </c>
      <c r="CO46">
        <v>5</v>
      </c>
      <c r="CP46">
        <v>11</v>
      </c>
      <c r="CQ46">
        <v>11</v>
      </c>
      <c r="CR46">
        <v>10</v>
      </c>
      <c r="CS46">
        <v>7</v>
      </c>
      <c r="CT46">
        <v>13</v>
      </c>
      <c r="CU46">
        <v>14</v>
      </c>
      <c r="CV46">
        <v>17</v>
      </c>
      <c r="CW46">
        <v>4</v>
      </c>
      <c r="CX46">
        <v>2</v>
      </c>
      <c r="CY46">
        <v>1</v>
      </c>
      <c r="CZ46">
        <v>2</v>
      </c>
      <c r="DA46">
        <v>0</v>
      </c>
      <c r="DB46">
        <v>0</v>
      </c>
      <c r="DC46">
        <v>0</v>
      </c>
      <c r="DD46">
        <v>1</v>
      </c>
      <c r="DE46">
        <v>0</v>
      </c>
      <c r="DF46">
        <v>0</v>
      </c>
      <c r="DG46">
        <v>0</v>
      </c>
      <c r="DH46">
        <v>0</v>
      </c>
      <c r="DI46">
        <v>0</v>
      </c>
      <c r="DJ46">
        <v>0</v>
      </c>
      <c r="DK46">
        <v>1</v>
      </c>
      <c r="DL46">
        <v>2</v>
      </c>
      <c r="DM46">
        <v>1</v>
      </c>
      <c r="DN46">
        <v>0</v>
      </c>
      <c r="DO46">
        <v>1</v>
      </c>
      <c r="DP46">
        <v>0</v>
      </c>
      <c r="DQ46">
        <v>1</v>
      </c>
      <c r="DR46">
        <v>1</v>
      </c>
      <c r="DS46">
        <v>1</v>
      </c>
      <c r="DT46">
        <v>0</v>
      </c>
      <c r="DU46">
        <v>0</v>
      </c>
      <c r="DV46">
        <v>0</v>
      </c>
      <c r="DW46">
        <v>1</v>
      </c>
      <c r="DX46">
        <v>0</v>
      </c>
      <c r="DY46">
        <v>1</v>
      </c>
      <c r="DZ46">
        <v>0</v>
      </c>
      <c r="EA46">
        <v>0</v>
      </c>
      <c r="EB46">
        <v>0</v>
      </c>
      <c r="EC46">
        <v>0</v>
      </c>
      <c r="ED46">
        <v>1</v>
      </c>
      <c r="EE46">
        <v>0</v>
      </c>
      <c r="EF46">
        <v>1</v>
      </c>
      <c r="EG46">
        <v>1</v>
      </c>
      <c r="EH46">
        <v>0</v>
      </c>
      <c r="EI46">
        <v>0</v>
      </c>
      <c r="EJ46">
        <v>1</v>
      </c>
      <c r="EK46">
        <v>0</v>
      </c>
      <c r="EL46">
        <v>1</v>
      </c>
      <c r="EM46">
        <v>0</v>
      </c>
      <c r="EN46">
        <v>1</v>
      </c>
      <c r="EO46">
        <v>1</v>
      </c>
      <c r="EP46">
        <v>0</v>
      </c>
      <c r="EQ46">
        <v>0</v>
      </c>
      <c r="ER46">
        <v>0</v>
      </c>
      <c r="ES46">
        <v>0</v>
      </c>
      <c r="ET46">
        <v>0</v>
      </c>
      <c r="EU46">
        <v>0</v>
      </c>
      <c r="EV46">
        <v>0</v>
      </c>
      <c r="EW46">
        <v>1</v>
      </c>
      <c r="EX46">
        <v>1</v>
      </c>
      <c r="EY46">
        <v>1</v>
      </c>
      <c r="EZ46">
        <v>0</v>
      </c>
      <c r="FA46">
        <v>1</v>
      </c>
      <c r="FB46">
        <v>0</v>
      </c>
      <c r="FC46">
        <v>0</v>
      </c>
      <c r="FD46">
        <v>1</v>
      </c>
      <c r="FE46">
        <v>0</v>
      </c>
      <c r="FF46">
        <v>1</v>
      </c>
      <c r="FG46">
        <v>0</v>
      </c>
      <c r="FH46">
        <v>0</v>
      </c>
      <c r="FI46">
        <v>0</v>
      </c>
      <c r="FJ46">
        <v>0</v>
      </c>
      <c r="FK46">
        <v>0</v>
      </c>
      <c r="FL46">
        <v>1</v>
      </c>
      <c r="FM46">
        <v>0</v>
      </c>
      <c r="FN46">
        <v>1</v>
      </c>
      <c r="FO46">
        <v>0</v>
      </c>
      <c r="FP46">
        <v>1</v>
      </c>
      <c r="FQ46">
        <v>0</v>
      </c>
      <c r="FR46">
        <v>3</v>
      </c>
      <c r="FS46">
        <v>2</v>
      </c>
      <c r="FT46">
        <v>1</v>
      </c>
      <c r="FU46">
        <v>5</v>
      </c>
      <c r="FV46">
        <v>1</v>
      </c>
      <c r="FW46">
        <v>1</v>
      </c>
      <c r="FX46">
        <v>0</v>
      </c>
      <c r="FY46">
        <v>3</v>
      </c>
      <c r="FZ46">
        <v>6</v>
      </c>
      <c r="GA46">
        <v>7</v>
      </c>
      <c r="GB46">
        <v>4</v>
      </c>
      <c r="GC46">
        <v>1</v>
      </c>
      <c r="GD46">
        <v>5</v>
      </c>
      <c r="GE46">
        <v>4</v>
      </c>
      <c r="GF46">
        <v>4</v>
      </c>
      <c r="GG46">
        <v>1</v>
      </c>
      <c r="GH46">
        <v>1</v>
      </c>
      <c r="GI46">
        <v>0</v>
      </c>
      <c r="GJ46">
        <v>0</v>
      </c>
      <c r="GK46">
        <v>0</v>
      </c>
      <c r="GL46">
        <v>0</v>
      </c>
      <c r="GM46">
        <v>0</v>
      </c>
      <c r="GN46">
        <v>1</v>
      </c>
      <c r="GO46">
        <v>0</v>
      </c>
      <c r="GP46">
        <v>2</v>
      </c>
      <c r="GQ46">
        <v>0</v>
      </c>
      <c r="GR46">
        <v>0</v>
      </c>
      <c r="GS46">
        <v>0</v>
      </c>
      <c r="GT46">
        <v>0</v>
      </c>
      <c r="GU46">
        <v>0</v>
      </c>
      <c r="GV46">
        <v>0</v>
      </c>
      <c r="GW46">
        <v>0</v>
      </c>
      <c r="GX46">
        <v>0</v>
      </c>
      <c r="GY46">
        <v>0</v>
      </c>
      <c r="GZ46">
        <v>0</v>
      </c>
      <c r="HA46">
        <v>0</v>
      </c>
      <c r="HB46">
        <v>0</v>
      </c>
      <c r="HC46">
        <v>0</v>
      </c>
      <c r="HD46">
        <v>0</v>
      </c>
      <c r="HE46">
        <v>0</v>
      </c>
      <c r="HF46">
        <v>1</v>
      </c>
      <c r="HG46">
        <v>0</v>
      </c>
      <c r="HH46">
        <v>0</v>
      </c>
      <c r="HI46">
        <v>0</v>
      </c>
      <c r="HJ46">
        <v>0</v>
      </c>
      <c r="HK46">
        <v>0</v>
      </c>
      <c r="HL46">
        <v>0</v>
      </c>
      <c r="HM46">
        <v>0</v>
      </c>
      <c r="HN46">
        <v>0</v>
      </c>
      <c r="HO46">
        <v>0</v>
      </c>
      <c r="HP46">
        <v>0</v>
      </c>
      <c r="HQ46">
        <v>0</v>
      </c>
      <c r="HR46">
        <v>0</v>
      </c>
      <c r="HS46">
        <v>1</v>
      </c>
    </row>
    <row r="47" spans="1:268" x14ac:dyDescent="0.3">
      <c r="A47" s="2">
        <v>30</v>
      </c>
      <c r="B47" s="4" t="str">
        <f>INDEX('Trip Gen Metadata'!B:B,MATCH('Trip Gen Counts'!A47,'Trip Gen Metadata'!A:A,0))</f>
        <v>Stantonsburg Elementary</v>
      </c>
      <c r="C47" s="24">
        <f>INDEX('Trip Gen Metadata'!D:D,MATCH('Trip Gen Counts'!A47,'Trip Gen Metadata'!A:A,0))</f>
        <v>44874</v>
      </c>
      <c r="D47" s="2" t="s">
        <v>204</v>
      </c>
      <c r="CB47">
        <v>0</v>
      </c>
      <c r="CC47">
        <v>0</v>
      </c>
      <c r="CD47">
        <v>0</v>
      </c>
      <c r="CE47">
        <v>0</v>
      </c>
      <c r="CF47">
        <v>0</v>
      </c>
      <c r="CG47">
        <v>0</v>
      </c>
      <c r="CH47">
        <v>0</v>
      </c>
      <c r="CI47">
        <v>0</v>
      </c>
      <c r="CJ47">
        <v>0</v>
      </c>
      <c r="CK47">
        <v>0</v>
      </c>
      <c r="CL47">
        <v>0</v>
      </c>
      <c r="CM47">
        <v>0</v>
      </c>
      <c r="CN47">
        <v>0</v>
      </c>
      <c r="CO47">
        <v>1</v>
      </c>
      <c r="CP47">
        <v>2</v>
      </c>
      <c r="CQ47">
        <v>12</v>
      </c>
      <c r="CR47">
        <v>10</v>
      </c>
      <c r="CS47">
        <v>6</v>
      </c>
      <c r="CT47">
        <v>8</v>
      </c>
      <c r="CU47">
        <v>14</v>
      </c>
      <c r="CV47">
        <v>13</v>
      </c>
      <c r="CW47">
        <v>7</v>
      </c>
      <c r="CX47">
        <v>2</v>
      </c>
      <c r="CY47">
        <v>0</v>
      </c>
      <c r="CZ47">
        <v>0</v>
      </c>
      <c r="DA47">
        <v>1</v>
      </c>
      <c r="DB47">
        <v>0</v>
      </c>
      <c r="DC47">
        <v>0</v>
      </c>
      <c r="DD47">
        <v>1</v>
      </c>
      <c r="DE47">
        <v>1</v>
      </c>
      <c r="DF47">
        <v>2</v>
      </c>
      <c r="DG47">
        <v>0</v>
      </c>
      <c r="DH47">
        <v>0</v>
      </c>
      <c r="DI47">
        <v>0</v>
      </c>
      <c r="DJ47">
        <v>0</v>
      </c>
      <c r="DK47">
        <v>1</v>
      </c>
      <c r="DL47">
        <v>0</v>
      </c>
      <c r="DM47">
        <v>1</v>
      </c>
      <c r="DN47">
        <v>3</v>
      </c>
      <c r="DO47">
        <v>1</v>
      </c>
      <c r="DP47">
        <v>0</v>
      </c>
      <c r="DQ47">
        <v>1</v>
      </c>
      <c r="DR47">
        <v>2</v>
      </c>
      <c r="DS47">
        <v>0</v>
      </c>
      <c r="DT47">
        <v>0</v>
      </c>
      <c r="DU47">
        <v>0</v>
      </c>
      <c r="DV47">
        <v>0</v>
      </c>
      <c r="DW47">
        <v>0</v>
      </c>
      <c r="DX47">
        <v>0</v>
      </c>
      <c r="DY47">
        <v>1</v>
      </c>
      <c r="DZ47">
        <v>0</v>
      </c>
      <c r="EA47">
        <v>1</v>
      </c>
      <c r="EB47">
        <v>1</v>
      </c>
      <c r="EC47">
        <v>1</v>
      </c>
      <c r="ED47">
        <v>0</v>
      </c>
      <c r="EE47">
        <v>0</v>
      </c>
      <c r="EF47">
        <v>1</v>
      </c>
      <c r="EG47">
        <v>0</v>
      </c>
      <c r="EH47">
        <v>2</v>
      </c>
      <c r="EI47">
        <v>0</v>
      </c>
      <c r="EJ47">
        <v>1</v>
      </c>
      <c r="EK47">
        <v>0</v>
      </c>
      <c r="EL47">
        <v>0</v>
      </c>
      <c r="EM47">
        <v>0</v>
      </c>
      <c r="EN47">
        <v>2</v>
      </c>
      <c r="EO47">
        <v>0</v>
      </c>
      <c r="EP47">
        <v>0</v>
      </c>
      <c r="EQ47">
        <v>0</v>
      </c>
      <c r="ER47">
        <v>1</v>
      </c>
      <c r="ES47">
        <v>0</v>
      </c>
      <c r="ET47">
        <v>0</v>
      </c>
      <c r="EU47">
        <v>0</v>
      </c>
      <c r="EV47">
        <v>0</v>
      </c>
      <c r="EW47">
        <v>0</v>
      </c>
      <c r="EX47">
        <v>0</v>
      </c>
      <c r="EY47">
        <v>0</v>
      </c>
      <c r="EZ47">
        <v>1</v>
      </c>
      <c r="FA47">
        <v>1</v>
      </c>
      <c r="FB47">
        <v>0</v>
      </c>
      <c r="FC47">
        <v>1</v>
      </c>
      <c r="FD47">
        <v>1</v>
      </c>
      <c r="FE47">
        <v>1</v>
      </c>
      <c r="FF47">
        <v>0</v>
      </c>
      <c r="FG47">
        <v>0</v>
      </c>
      <c r="FH47">
        <v>0</v>
      </c>
      <c r="FI47">
        <v>0</v>
      </c>
      <c r="FJ47">
        <v>0</v>
      </c>
      <c r="FK47">
        <v>0</v>
      </c>
      <c r="FL47">
        <v>0</v>
      </c>
      <c r="FM47">
        <v>0</v>
      </c>
      <c r="FN47">
        <v>0</v>
      </c>
      <c r="FO47">
        <v>0</v>
      </c>
      <c r="FP47">
        <v>1</v>
      </c>
      <c r="FQ47">
        <v>1</v>
      </c>
      <c r="FR47">
        <v>1</v>
      </c>
      <c r="FS47">
        <v>0</v>
      </c>
      <c r="FT47">
        <v>1</v>
      </c>
      <c r="FU47">
        <v>1</v>
      </c>
      <c r="FV47">
        <v>1</v>
      </c>
      <c r="FW47">
        <v>1</v>
      </c>
      <c r="FX47">
        <v>1</v>
      </c>
      <c r="FY47">
        <v>0</v>
      </c>
      <c r="FZ47">
        <v>0</v>
      </c>
      <c r="GA47">
        <v>0</v>
      </c>
      <c r="GB47">
        <v>0</v>
      </c>
      <c r="GC47">
        <v>12</v>
      </c>
      <c r="GD47">
        <v>19</v>
      </c>
      <c r="GE47">
        <v>7</v>
      </c>
      <c r="GF47">
        <v>4</v>
      </c>
      <c r="GG47">
        <v>4</v>
      </c>
      <c r="GH47">
        <v>2</v>
      </c>
      <c r="GI47">
        <v>1</v>
      </c>
      <c r="GJ47">
        <v>1</v>
      </c>
      <c r="GK47">
        <v>1</v>
      </c>
      <c r="GL47">
        <v>1</v>
      </c>
      <c r="GM47">
        <v>0</v>
      </c>
      <c r="GN47">
        <v>3</v>
      </c>
      <c r="GO47">
        <v>2</v>
      </c>
      <c r="GP47">
        <v>0</v>
      </c>
      <c r="GQ47">
        <v>2</v>
      </c>
      <c r="GR47">
        <v>0</v>
      </c>
      <c r="GS47">
        <v>3</v>
      </c>
      <c r="GT47">
        <v>2</v>
      </c>
      <c r="GU47">
        <v>1</v>
      </c>
      <c r="GV47">
        <v>0</v>
      </c>
      <c r="GW47">
        <v>0</v>
      </c>
      <c r="GX47">
        <v>2</v>
      </c>
      <c r="GY47">
        <v>4</v>
      </c>
      <c r="GZ47">
        <v>0</v>
      </c>
      <c r="HA47">
        <v>0</v>
      </c>
      <c r="HB47">
        <v>0</v>
      </c>
      <c r="HC47">
        <v>0</v>
      </c>
      <c r="HD47">
        <v>0</v>
      </c>
      <c r="HE47">
        <v>0</v>
      </c>
      <c r="HF47">
        <v>0</v>
      </c>
      <c r="HG47">
        <v>1</v>
      </c>
      <c r="HH47">
        <v>0</v>
      </c>
      <c r="HI47">
        <v>0</v>
      </c>
      <c r="HJ47">
        <v>0</v>
      </c>
      <c r="HK47">
        <v>0</v>
      </c>
      <c r="HL47">
        <v>0</v>
      </c>
      <c r="HM47">
        <v>0</v>
      </c>
      <c r="HN47">
        <v>0</v>
      </c>
      <c r="HO47">
        <v>0</v>
      </c>
      <c r="HP47">
        <v>0</v>
      </c>
      <c r="HQ47">
        <v>0</v>
      </c>
      <c r="HR47">
        <v>0</v>
      </c>
      <c r="HS47">
        <v>1</v>
      </c>
    </row>
    <row r="48" spans="1:268" x14ac:dyDescent="0.3">
      <c r="A48" s="2">
        <v>31</v>
      </c>
      <c r="B48" s="4" t="str">
        <f>INDEX('Trip Gen Metadata'!B:B,MATCH('Trip Gen Counts'!A48,'Trip Gen Metadata'!A:A,0))</f>
        <v>New Hope Elementary</v>
      </c>
      <c r="C48" s="24">
        <f>INDEX('Trip Gen Metadata'!D:D,MATCH('Trip Gen Counts'!A48,'Trip Gen Metadata'!A:A,0))</f>
        <v>44875</v>
      </c>
      <c r="D48" s="2" t="s">
        <v>205</v>
      </c>
      <c r="BR48">
        <v>1</v>
      </c>
      <c r="BS48">
        <v>0</v>
      </c>
      <c r="BT48">
        <v>0</v>
      </c>
      <c r="BU48">
        <v>0</v>
      </c>
      <c r="BV48">
        <v>0</v>
      </c>
      <c r="BW48">
        <v>1</v>
      </c>
      <c r="BX48">
        <v>1</v>
      </c>
      <c r="BY48">
        <v>0</v>
      </c>
      <c r="BZ48">
        <v>0</v>
      </c>
      <c r="CA48">
        <v>1</v>
      </c>
      <c r="CB48">
        <v>1</v>
      </c>
      <c r="CC48">
        <v>2</v>
      </c>
      <c r="CD48">
        <v>2</v>
      </c>
      <c r="CE48">
        <v>3</v>
      </c>
      <c r="CF48">
        <v>2</v>
      </c>
      <c r="CG48">
        <v>1</v>
      </c>
      <c r="CH48">
        <v>1</v>
      </c>
      <c r="CI48">
        <v>3</v>
      </c>
      <c r="CJ48">
        <v>3</v>
      </c>
      <c r="CK48">
        <v>6</v>
      </c>
      <c r="CL48">
        <v>7</v>
      </c>
      <c r="CM48">
        <v>13</v>
      </c>
      <c r="CN48">
        <v>12</v>
      </c>
      <c r="CO48">
        <v>14</v>
      </c>
      <c r="CP48">
        <v>19</v>
      </c>
      <c r="CQ48">
        <v>27</v>
      </c>
      <c r="CR48">
        <v>35</v>
      </c>
      <c r="CS48">
        <v>39</v>
      </c>
      <c r="CT48">
        <v>38</v>
      </c>
      <c r="CU48">
        <v>35</v>
      </c>
      <c r="CV48">
        <v>21</v>
      </c>
      <c r="CW48">
        <v>8</v>
      </c>
      <c r="CX48">
        <v>2</v>
      </c>
      <c r="CY48">
        <v>1</v>
      </c>
      <c r="CZ48">
        <v>0</v>
      </c>
      <c r="DA48">
        <v>0</v>
      </c>
      <c r="DB48">
        <v>1</v>
      </c>
      <c r="DC48">
        <v>0</v>
      </c>
      <c r="DD48">
        <v>1</v>
      </c>
      <c r="DE48">
        <v>1</v>
      </c>
      <c r="DF48">
        <v>1</v>
      </c>
      <c r="DG48">
        <v>2</v>
      </c>
      <c r="DH48">
        <v>2</v>
      </c>
      <c r="DI48">
        <v>0</v>
      </c>
      <c r="DJ48">
        <v>0</v>
      </c>
      <c r="DK48">
        <v>0</v>
      </c>
      <c r="DL48">
        <v>1</v>
      </c>
      <c r="DM48">
        <v>3</v>
      </c>
      <c r="DN48">
        <v>1</v>
      </c>
      <c r="DO48">
        <v>1</v>
      </c>
      <c r="DP48">
        <v>1</v>
      </c>
      <c r="DQ48">
        <v>0</v>
      </c>
      <c r="DR48">
        <v>1</v>
      </c>
      <c r="DS48">
        <v>1</v>
      </c>
      <c r="DT48">
        <v>0</v>
      </c>
      <c r="DU48">
        <v>0</v>
      </c>
      <c r="DV48">
        <v>0</v>
      </c>
      <c r="DW48">
        <v>2</v>
      </c>
      <c r="DX48">
        <v>0</v>
      </c>
      <c r="DY48">
        <v>1</v>
      </c>
      <c r="DZ48">
        <v>1</v>
      </c>
      <c r="EA48">
        <v>1</v>
      </c>
      <c r="EB48">
        <v>2</v>
      </c>
      <c r="EC48">
        <v>0</v>
      </c>
      <c r="ED48">
        <v>0</v>
      </c>
      <c r="EE48">
        <v>0</v>
      </c>
      <c r="EF48">
        <v>1</v>
      </c>
      <c r="EG48">
        <v>1</v>
      </c>
      <c r="EH48">
        <v>2</v>
      </c>
      <c r="EI48">
        <v>1</v>
      </c>
      <c r="EJ48">
        <v>1</v>
      </c>
      <c r="EK48">
        <v>0</v>
      </c>
      <c r="EL48">
        <v>2</v>
      </c>
      <c r="EM48">
        <v>1</v>
      </c>
      <c r="EN48">
        <v>2</v>
      </c>
      <c r="EO48">
        <v>2</v>
      </c>
      <c r="EP48">
        <v>1</v>
      </c>
      <c r="EQ48">
        <v>1</v>
      </c>
      <c r="ER48">
        <v>2</v>
      </c>
      <c r="ES48">
        <v>0</v>
      </c>
      <c r="ET48">
        <v>0</v>
      </c>
      <c r="EU48">
        <v>1</v>
      </c>
      <c r="EV48">
        <v>0</v>
      </c>
      <c r="EW48">
        <v>0</v>
      </c>
      <c r="EX48">
        <v>1</v>
      </c>
      <c r="EY48">
        <v>0</v>
      </c>
      <c r="EZ48">
        <v>0</v>
      </c>
      <c r="FA48">
        <v>1</v>
      </c>
      <c r="FB48">
        <v>2</v>
      </c>
      <c r="FC48">
        <v>1</v>
      </c>
      <c r="FD48">
        <v>1</v>
      </c>
      <c r="FE48">
        <v>0</v>
      </c>
      <c r="FF48">
        <v>1</v>
      </c>
      <c r="FG48">
        <v>0</v>
      </c>
      <c r="FH48">
        <v>3</v>
      </c>
      <c r="FI48">
        <v>3</v>
      </c>
      <c r="FJ48">
        <v>2</v>
      </c>
      <c r="FK48">
        <v>1</v>
      </c>
      <c r="FL48">
        <v>2</v>
      </c>
      <c r="FM48">
        <v>1</v>
      </c>
      <c r="FN48">
        <v>1</v>
      </c>
      <c r="FO48">
        <v>3</v>
      </c>
      <c r="FP48">
        <v>4</v>
      </c>
      <c r="FQ48">
        <v>1</v>
      </c>
      <c r="FR48">
        <v>4</v>
      </c>
      <c r="FS48">
        <v>6</v>
      </c>
      <c r="FT48">
        <v>7</v>
      </c>
      <c r="FU48">
        <v>4</v>
      </c>
      <c r="FV48">
        <v>5</v>
      </c>
      <c r="FW48">
        <v>11</v>
      </c>
      <c r="FX48">
        <v>12</v>
      </c>
      <c r="FY48">
        <v>9</v>
      </c>
      <c r="FZ48">
        <v>3</v>
      </c>
      <c r="GA48">
        <v>3</v>
      </c>
      <c r="GB48">
        <v>2</v>
      </c>
      <c r="GC48">
        <v>23</v>
      </c>
      <c r="GD48">
        <v>38</v>
      </c>
      <c r="GE48">
        <v>11</v>
      </c>
      <c r="GF48">
        <v>5</v>
      </c>
      <c r="GG48">
        <v>4</v>
      </c>
      <c r="GH48">
        <v>0</v>
      </c>
      <c r="GI48">
        <v>0</v>
      </c>
      <c r="GJ48">
        <v>1</v>
      </c>
      <c r="GK48">
        <v>3</v>
      </c>
      <c r="GL48">
        <v>1</v>
      </c>
      <c r="GM48">
        <v>3</v>
      </c>
      <c r="GN48">
        <v>2</v>
      </c>
      <c r="GO48">
        <v>1</v>
      </c>
      <c r="GP48">
        <v>1</v>
      </c>
      <c r="GQ48">
        <v>2</v>
      </c>
      <c r="GR48">
        <v>3</v>
      </c>
      <c r="GS48">
        <v>4</v>
      </c>
      <c r="GT48">
        <v>3</v>
      </c>
      <c r="GU48">
        <v>1</v>
      </c>
      <c r="GV48">
        <v>1</v>
      </c>
      <c r="GW48">
        <v>1</v>
      </c>
      <c r="GX48">
        <v>3</v>
      </c>
      <c r="GY48">
        <v>0</v>
      </c>
      <c r="GZ48">
        <v>0</v>
      </c>
      <c r="HA48">
        <v>0</v>
      </c>
      <c r="HB48">
        <v>2</v>
      </c>
      <c r="HC48">
        <v>3</v>
      </c>
      <c r="HD48">
        <v>1</v>
      </c>
      <c r="HE48">
        <v>4</v>
      </c>
      <c r="HF48">
        <v>2</v>
      </c>
      <c r="HG48">
        <v>0</v>
      </c>
      <c r="HH48">
        <v>1</v>
      </c>
      <c r="HI48">
        <v>0</v>
      </c>
      <c r="HJ48">
        <v>1</v>
      </c>
      <c r="HK48">
        <v>1</v>
      </c>
      <c r="HL48">
        <v>0</v>
      </c>
      <c r="HM48">
        <v>0</v>
      </c>
      <c r="HN48">
        <v>0</v>
      </c>
      <c r="HO48">
        <v>0</v>
      </c>
      <c r="HP48">
        <v>0</v>
      </c>
      <c r="HQ48">
        <v>0</v>
      </c>
      <c r="HR48">
        <v>0</v>
      </c>
      <c r="HS48">
        <v>1</v>
      </c>
    </row>
    <row r="49" spans="1:256" x14ac:dyDescent="0.3">
      <c r="A49" s="2">
        <v>31</v>
      </c>
      <c r="B49" s="4" t="str">
        <f>INDEX('Trip Gen Metadata'!B:B,MATCH('Trip Gen Counts'!A49,'Trip Gen Metadata'!A:A,0))</f>
        <v>New Hope Elementary</v>
      </c>
      <c r="C49" s="24">
        <f>INDEX('Trip Gen Metadata'!D:D,MATCH('Trip Gen Counts'!A49,'Trip Gen Metadata'!A:A,0))</f>
        <v>44875</v>
      </c>
      <c r="D49" s="2" t="s">
        <v>204</v>
      </c>
      <c r="BR49">
        <v>0</v>
      </c>
      <c r="BS49">
        <v>0</v>
      </c>
      <c r="BT49">
        <v>0</v>
      </c>
      <c r="BU49">
        <v>0</v>
      </c>
      <c r="BV49">
        <v>0</v>
      </c>
      <c r="BW49">
        <v>0</v>
      </c>
      <c r="BX49">
        <v>0</v>
      </c>
      <c r="BY49">
        <v>1</v>
      </c>
      <c r="BZ49">
        <v>0</v>
      </c>
      <c r="CA49">
        <v>0</v>
      </c>
      <c r="CB49">
        <v>0</v>
      </c>
      <c r="CC49">
        <v>0</v>
      </c>
      <c r="CD49">
        <v>0</v>
      </c>
      <c r="CE49">
        <v>5</v>
      </c>
      <c r="CF49">
        <v>2</v>
      </c>
      <c r="CG49">
        <v>1</v>
      </c>
      <c r="CH49">
        <v>0</v>
      </c>
      <c r="CI49">
        <v>1</v>
      </c>
      <c r="CJ49">
        <v>1</v>
      </c>
      <c r="CK49">
        <v>0</v>
      </c>
      <c r="CL49">
        <v>1</v>
      </c>
      <c r="CM49">
        <v>1</v>
      </c>
      <c r="CN49">
        <v>1</v>
      </c>
      <c r="CO49">
        <v>0</v>
      </c>
      <c r="CP49">
        <v>0</v>
      </c>
      <c r="CQ49">
        <v>33</v>
      </c>
      <c r="CR49">
        <v>42</v>
      </c>
      <c r="CS49">
        <v>33</v>
      </c>
      <c r="CT49">
        <v>43</v>
      </c>
      <c r="CU49">
        <v>26</v>
      </c>
      <c r="CV49">
        <v>37</v>
      </c>
      <c r="CW49">
        <v>8</v>
      </c>
      <c r="CX49">
        <v>1</v>
      </c>
      <c r="CY49">
        <v>1</v>
      </c>
      <c r="CZ49">
        <v>2</v>
      </c>
      <c r="DA49">
        <v>1</v>
      </c>
      <c r="DB49">
        <v>0</v>
      </c>
      <c r="DC49">
        <v>0</v>
      </c>
      <c r="DD49">
        <v>2</v>
      </c>
      <c r="DE49">
        <v>1</v>
      </c>
      <c r="DF49">
        <v>0</v>
      </c>
      <c r="DG49">
        <v>1</v>
      </c>
      <c r="DH49">
        <v>1</v>
      </c>
      <c r="DI49">
        <v>1</v>
      </c>
      <c r="DJ49">
        <v>0</v>
      </c>
      <c r="DK49">
        <v>0</v>
      </c>
      <c r="DL49">
        <v>0</v>
      </c>
      <c r="DM49">
        <v>0</v>
      </c>
      <c r="DN49">
        <v>3</v>
      </c>
      <c r="DO49">
        <v>0</v>
      </c>
      <c r="DP49">
        <v>0</v>
      </c>
      <c r="DQ49">
        <v>0</v>
      </c>
      <c r="DR49">
        <v>1</v>
      </c>
      <c r="DS49">
        <v>1</v>
      </c>
      <c r="DT49">
        <v>1</v>
      </c>
      <c r="DU49">
        <v>0</v>
      </c>
      <c r="DV49">
        <v>0</v>
      </c>
      <c r="DW49">
        <v>0</v>
      </c>
      <c r="DX49">
        <v>0</v>
      </c>
      <c r="DY49">
        <v>2</v>
      </c>
      <c r="DZ49">
        <v>0</v>
      </c>
      <c r="EA49">
        <v>1</v>
      </c>
      <c r="EB49">
        <v>1</v>
      </c>
      <c r="EC49">
        <v>2</v>
      </c>
      <c r="ED49">
        <v>0</v>
      </c>
      <c r="EE49">
        <v>1</v>
      </c>
      <c r="EF49">
        <v>1</v>
      </c>
      <c r="EG49">
        <v>0</v>
      </c>
      <c r="EH49">
        <v>1</v>
      </c>
      <c r="EI49">
        <v>2</v>
      </c>
      <c r="EJ49">
        <v>1</v>
      </c>
      <c r="EK49">
        <v>1</v>
      </c>
      <c r="EL49">
        <v>0</v>
      </c>
      <c r="EM49">
        <v>0</v>
      </c>
      <c r="EN49">
        <v>3</v>
      </c>
      <c r="EO49">
        <v>1</v>
      </c>
      <c r="EP49">
        <v>1</v>
      </c>
      <c r="EQ49">
        <v>0</v>
      </c>
      <c r="ER49">
        <v>4</v>
      </c>
      <c r="ES49">
        <v>1</v>
      </c>
      <c r="ET49">
        <v>0</v>
      </c>
      <c r="EU49">
        <v>0</v>
      </c>
      <c r="EV49">
        <v>2</v>
      </c>
      <c r="EW49">
        <v>0</v>
      </c>
      <c r="EX49">
        <v>1</v>
      </c>
      <c r="EY49">
        <v>2</v>
      </c>
      <c r="EZ49">
        <v>0</v>
      </c>
      <c r="FA49">
        <v>1</v>
      </c>
      <c r="FB49">
        <v>2</v>
      </c>
      <c r="FC49">
        <v>2</v>
      </c>
      <c r="FD49">
        <v>2</v>
      </c>
      <c r="FE49">
        <v>0</v>
      </c>
      <c r="FF49">
        <v>0</v>
      </c>
      <c r="FG49">
        <v>0</v>
      </c>
      <c r="FH49">
        <v>2</v>
      </c>
      <c r="FI49">
        <v>1</v>
      </c>
      <c r="FJ49">
        <v>2</v>
      </c>
      <c r="FK49">
        <v>2</v>
      </c>
      <c r="FL49">
        <v>1</v>
      </c>
      <c r="FM49">
        <v>0</v>
      </c>
      <c r="FN49">
        <v>0</v>
      </c>
      <c r="FO49">
        <v>3</v>
      </c>
      <c r="FP49">
        <v>1</v>
      </c>
      <c r="FQ49">
        <v>0</v>
      </c>
      <c r="FR49">
        <v>0</v>
      </c>
      <c r="FS49">
        <v>1</v>
      </c>
      <c r="FT49">
        <v>1</v>
      </c>
      <c r="FU49">
        <v>0</v>
      </c>
      <c r="FV49">
        <v>0</v>
      </c>
      <c r="FW49">
        <v>0</v>
      </c>
      <c r="FX49">
        <v>3</v>
      </c>
      <c r="FY49">
        <v>6</v>
      </c>
      <c r="FZ49">
        <v>1</v>
      </c>
      <c r="GA49">
        <v>0</v>
      </c>
      <c r="GB49">
        <v>7</v>
      </c>
      <c r="GC49">
        <v>44</v>
      </c>
      <c r="GD49">
        <v>23</v>
      </c>
      <c r="GE49">
        <v>54</v>
      </c>
      <c r="GF49">
        <v>17</v>
      </c>
      <c r="GG49">
        <v>2</v>
      </c>
      <c r="GH49">
        <v>8</v>
      </c>
      <c r="GI49">
        <v>8</v>
      </c>
      <c r="GJ49">
        <v>3</v>
      </c>
      <c r="GK49">
        <v>6</v>
      </c>
      <c r="GL49">
        <v>3</v>
      </c>
      <c r="GM49">
        <v>1</v>
      </c>
      <c r="GN49">
        <v>4</v>
      </c>
      <c r="GO49">
        <v>4</v>
      </c>
      <c r="GP49">
        <v>4</v>
      </c>
      <c r="GQ49">
        <v>2</v>
      </c>
      <c r="GR49">
        <v>4</v>
      </c>
      <c r="GS49">
        <v>2</v>
      </c>
      <c r="GT49">
        <v>4</v>
      </c>
      <c r="GU49">
        <v>5</v>
      </c>
      <c r="GV49">
        <v>0</v>
      </c>
      <c r="GW49">
        <v>3</v>
      </c>
      <c r="GX49">
        <v>2</v>
      </c>
      <c r="GY49">
        <v>5</v>
      </c>
      <c r="GZ49">
        <v>0</v>
      </c>
      <c r="HA49">
        <v>1</v>
      </c>
      <c r="HB49">
        <v>0</v>
      </c>
      <c r="HC49">
        <v>1</v>
      </c>
      <c r="HD49">
        <v>5</v>
      </c>
      <c r="HE49">
        <v>4</v>
      </c>
      <c r="HF49">
        <v>5</v>
      </c>
      <c r="HG49">
        <v>0</v>
      </c>
      <c r="HH49">
        <v>2</v>
      </c>
      <c r="HI49">
        <v>0</v>
      </c>
      <c r="HJ49">
        <v>0</v>
      </c>
      <c r="HK49">
        <v>2</v>
      </c>
      <c r="HL49">
        <v>4</v>
      </c>
      <c r="HM49">
        <v>0</v>
      </c>
      <c r="HN49">
        <v>0</v>
      </c>
      <c r="HO49">
        <v>0</v>
      </c>
      <c r="HP49">
        <v>0</v>
      </c>
      <c r="HQ49">
        <v>0</v>
      </c>
      <c r="HR49">
        <v>0</v>
      </c>
      <c r="HS49">
        <v>1</v>
      </c>
    </row>
    <row r="50" spans="1:256" x14ac:dyDescent="0.3">
      <c r="A50" s="2">
        <v>32</v>
      </c>
      <c r="B50" s="4" t="str">
        <f>INDEX('Trip Gen Metadata'!B:B,MATCH('Trip Gen Counts'!A50,'Trip Gen Metadata'!A:A,0))</f>
        <v>Chatham Middle</v>
      </c>
      <c r="C50" s="24">
        <f>INDEX('Trip Gen Metadata'!D:D,MATCH('Trip Gen Counts'!A50,'Trip Gen Metadata'!A:A,0))</f>
        <v>44881</v>
      </c>
      <c r="D50" s="2" t="s">
        <v>205</v>
      </c>
      <c r="BU50">
        <v>1</v>
      </c>
      <c r="BV50">
        <v>0</v>
      </c>
      <c r="BW50">
        <v>3</v>
      </c>
      <c r="BX50">
        <v>1</v>
      </c>
      <c r="BY50">
        <v>0</v>
      </c>
      <c r="BZ50">
        <v>2</v>
      </c>
      <c r="CA50">
        <v>0</v>
      </c>
      <c r="CB50">
        <v>1</v>
      </c>
      <c r="CC50">
        <v>1</v>
      </c>
      <c r="CD50">
        <v>1</v>
      </c>
      <c r="CE50">
        <v>0</v>
      </c>
      <c r="CF50">
        <v>0</v>
      </c>
      <c r="CG50">
        <v>0</v>
      </c>
      <c r="CH50">
        <v>0</v>
      </c>
      <c r="CI50">
        <v>3</v>
      </c>
      <c r="CJ50">
        <v>1</v>
      </c>
      <c r="CK50">
        <v>2</v>
      </c>
      <c r="CL50">
        <v>6</v>
      </c>
      <c r="CM50">
        <v>8</v>
      </c>
      <c r="CN50">
        <v>7</v>
      </c>
      <c r="CO50">
        <v>17</v>
      </c>
      <c r="CP50">
        <v>31</v>
      </c>
      <c r="CQ50">
        <v>16</v>
      </c>
      <c r="CR50">
        <v>29</v>
      </c>
      <c r="CS50">
        <v>44</v>
      </c>
      <c r="CT50">
        <v>42</v>
      </c>
      <c r="CU50">
        <v>29</v>
      </c>
      <c r="CV50">
        <v>21</v>
      </c>
      <c r="CW50">
        <v>5</v>
      </c>
      <c r="CX50">
        <v>1</v>
      </c>
      <c r="CY50">
        <v>1</v>
      </c>
      <c r="CZ50">
        <v>1</v>
      </c>
      <c r="DA50">
        <v>0</v>
      </c>
      <c r="DB50">
        <v>0</v>
      </c>
      <c r="DC50">
        <v>0</v>
      </c>
      <c r="DD50">
        <v>3</v>
      </c>
      <c r="DE50">
        <v>1</v>
      </c>
      <c r="DF50">
        <v>0</v>
      </c>
      <c r="DG50">
        <v>1</v>
      </c>
      <c r="DH50">
        <v>0</v>
      </c>
      <c r="DI50">
        <v>0</v>
      </c>
      <c r="DJ50">
        <v>0</v>
      </c>
      <c r="DK50">
        <v>0</v>
      </c>
      <c r="DL50">
        <v>0</v>
      </c>
      <c r="DM50">
        <v>0</v>
      </c>
      <c r="DN50">
        <v>0</v>
      </c>
      <c r="DO50">
        <v>1</v>
      </c>
      <c r="DP50">
        <v>1</v>
      </c>
      <c r="DQ50">
        <v>0</v>
      </c>
      <c r="DR50">
        <v>0</v>
      </c>
      <c r="DS50">
        <v>1</v>
      </c>
      <c r="DT50">
        <v>0</v>
      </c>
      <c r="DU50">
        <v>0</v>
      </c>
      <c r="DV50">
        <v>1</v>
      </c>
      <c r="DW50">
        <v>0</v>
      </c>
      <c r="DX50">
        <v>1</v>
      </c>
      <c r="DY50">
        <v>0</v>
      </c>
      <c r="DZ50">
        <v>2</v>
      </c>
      <c r="EA50">
        <v>0</v>
      </c>
      <c r="EB50">
        <v>0</v>
      </c>
      <c r="EC50">
        <v>2</v>
      </c>
      <c r="ED50">
        <v>1</v>
      </c>
      <c r="EE50">
        <v>1</v>
      </c>
      <c r="EF50">
        <v>0</v>
      </c>
      <c r="EG50">
        <v>2</v>
      </c>
      <c r="EH50">
        <v>1</v>
      </c>
      <c r="EI50">
        <v>2</v>
      </c>
      <c r="EJ50">
        <v>2</v>
      </c>
      <c r="EK50">
        <v>1</v>
      </c>
      <c r="EL50">
        <v>0</v>
      </c>
      <c r="EM50">
        <v>0</v>
      </c>
      <c r="EN50">
        <v>1</v>
      </c>
      <c r="EO50">
        <v>0</v>
      </c>
      <c r="EP50">
        <v>1</v>
      </c>
      <c r="EQ50">
        <v>1</v>
      </c>
      <c r="ER50">
        <v>1</v>
      </c>
      <c r="ES50">
        <v>3</v>
      </c>
      <c r="ET50">
        <v>1</v>
      </c>
      <c r="EU50">
        <v>1</v>
      </c>
      <c r="EV50">
        <v>1</v>
      </c>
      <c r="EW50">
        <v>1</v>
      </c>
      <c r="EX50">
        <v>1</v>
      </c>
      <c r="EY50">
        <v>1</v>
      </c>
      <c r="EZ50">
        <v>1</v>
      </c>
      <c r="FA50">
        <v>0</v>
      </c>
      <c r="FB50">
        <v>0</v>
      </c>
      <c r="FC50">
        <v>2</v>
      </c>
      <c r="FD50">
        <v>2</v>
      </c>
      <c r="FE50">
        <v>3</v>
      </c>
      <c r="FF50">
        <v>0</v>
      </c>
      <c r="FG50">
        <v>0</v>
      </c>
      <c r="FH50">
        <v>1</v>
      </c>
      <c r="FI50">
        <v>1</v>
      </c>
      <c r="FJ50">
        <v>1</v>
      </c>
      <c r="FK50">
        <v>3</v>
      </c>
      <c r="FL50">
        <v>1</v>
      </c>
      <c r="FM50">
        <v>2</v>
      </c>
      <c r="FN50">
        <v>1</v>
      </c>
      <c r="FO50">
        <v>2</v>
      </c>
      <c r="FP50">
        <v>3</v>
      </c>
      <c r="FQ50">
        <v>3</v>
      </c>
      <c r="FR50">
        <v>4</v>
      </c>
      <c r="FS50">
        <v>3</v>
      </c>
      <c r="FT50">
        <v>0</v>
      </c>
      <c r="FU50">
        <v>4</v>
      </c>
      <c r="FV50">
        <v>7</v>
      </c>
      <c r="FW50">
        <v>6</v>
      </c>
      <c r="FX50">
        <v>4</v>
      </c>
      <c r="FY50">
        <v>5</v>
      </c>
      <c r="FZ50">
        <v>6</v>
      </c>
      <c r="GA50">
        <v>1</v>
      </c>
      <c r="GB50">
        <v>12</v>
      </c>
      <c r="GC50">
        <v>15</v>
      </c>
      <c r="GD50">
        <v>6</v>
      </c>
      <c r="GE50">
        <v>10</v>
      </c>
      <c r="GF50">
        <v>10</v>
      </c>
      <c r="GG50">
        <v>5</v>
      </c>
      <c r="GH50">
        <v>2</v>
      </c>
      <c r="GI50">
        <v>9</v>
      </c>
      <c r="GJ50">
        <v>2</v>
      </c>
      <c r="GK50">
        <v>1</v>
      </c>
      <c r="GL50">
        <v>2</v>
      </c>
      <c r="GM50">
        <v>3</v>
      </c>
      <c r="GN50">
        <v>2</v>
      </c>
      <c r="GO50">
        <v>2</v>
      </c>
      <c r="GP50">
        <v>0</v>
      </c>
      <c r="GQ50">
        <v>4</v>
      </c>
      <c r="GR50">
        <v>5</v>
      </c>
      <c r="GS50">
        <v>1</v>
      </c>
      <c r="GT50">
        <v>4</v>
      </c>
      <c r="GU50">
        <v>1</v>
      </c>
      <c r="GV50">
        <v>1</v>
      </c>
      <c r="GW50">
        <v>0</v>
      </c>
      <c r="GX50">
        <v>2</v>
      </c>
      <c r="GY50">
        <v>3</v>
      </c>
      <c r="GZ50">
        <v>3</v>
      </c>
      <c r="HA50">
        <v>2</v>
      </c>
      <c r="HB50">
        <v>2</v>
      </c>
      <c r="HC50">
        <v>0</v>
      </c>
      <c r="HD50">
        <v>1</v>
      </c>
      <c r="HE50">
        <v>2</v>
      </c>
      <c r="HF50">
        <v>1</v>
      </c>
      <c r="HG50">
        <v>1</v>
      </c>
      <c r="HH50">
        <v>0</v>
      </c>
      <c r="HI50">
        <v>0</v>
      </c>
      <c r="HJ50">
        <v>0</v>
      </c>
      <c r="HK50">
        <v>0</v>
      </c>
      <c r="HL50">
        <v>0</v>
      </c>
      <c r="HM50">
        <v>0</v>
      </c>
      <c r="HN50">
        <v>0</v>
      </c>
      <c r="HO50">
        <v>0</v>
      </c>
      <c r="HP50">
        <v>0</v>
      </c>
      <c r="HQ50">
        <v>0</v>
      </c>
      <c r="HR50">
        <v>0</v>
      </c>
      <c r="HS50">
        <v>0</v>
      </c>
      <c r="HT50">
        <v>0</v>
      </c>
      <c r="HU50">
        <v>0</v>
      </c>
      <c r="HV50">
        <v>0</v>
      </c>
      <c r="HW50">
        <v>0</v>
      </c>
      <c r="HX50">
        <v>0</v>
      </c>
      <c r="HY50">
        <v>0</v>
      </c>
      <c r="HZ50">
        <v>1</v>
      </c>
      <c r="IA50">
        <v>0</v>
      </c>
      <c r="IB50">
        <v>2</v>
      </c>
      <c r="IC50">
        <v>1</v>
      </c>
      <c r="ID50">
        <v>4</v>
      </c>
      <c r="IE50">
        <v>2</v>
      </c>
      <c r="IF50">
        <v>2</v>
      </c>
      <c r="IG50">
        <v>3</v>
      </c>
      <c r="IH50">
        <v>0</v>
      </c>
    </row>
    <row r="51" spans="1:256" x14ac:dyDescent="0.3">
      <c r="A51" s="2">
        <v>32</v>
      </c>
      <c r="B51" s="4" t="str">
        <f>INDEX('Trip Gen Metadata'!B:B,MATCH('Trip Gen Counts'!A51,'Trip Gen Metadata'!A:A,0))</f>
        <v>Chatham Middle</v>
      </c>
      <c r="C51" s="24">
        <f>INDEX('Trip Gen Metadata'!D:D,MATCH('Trip Gen Counts'!A51,'Trip Gen Metadata'!A:A,0))</f>
        <v>44881</v>
      </c>
      <c r="D51" s="2" t="s">
        <v>204</v>
      </c>
      <c r="BU51">
        <v>0</v>
      </c>
      <c r="BV51">
        <v>0</v>
      </c>
      <c r="BW51">
        <v>1</v>
      </c>
      <c r="BX51">
        <v>0</v>
      </c>
      <c r="BY51">
        <v>0</v>
      </c>
      <c r="BZ51">
        <v>0</v>
      </c>
      <c r="CA51">
        <v>0</v>
      </c>
      <c r="CB51">
        <v>1</v>
      </c>
      <c r="CC51">
        <v>0</v>
      </c>
      <c r="CD51">
        <v>0</v>
      </c>
      <c r="CE51">
        <v>0</v>
      </c>
      <c r="CF51">
        <v>1</v>
      </c>
      <c r="CG51">
        <v>0</v>
      </c>
      <c r="CH51">
        <v>1</v>
      </c>
      <c r="CI51">
        <v>0</v>
      </c>
      <c r="CJ51">
        <v>0</v>
      </c>
      <c r="CK51">
        <v>1</v>
      </c>
      <c r="CL51">
        <v>1</v>
      </c>
      <c r="CM51">
        <v>1</v>
      </c>
      <c r="CN51">
        <v>1</v>
      </c>
      <c r="CO51">
        <v>0</v>
      </c>
      <c r="CP51">
        <v>6</v>
      </c>
      <c r="CQ51">
        <v>5</v>
      </c>
      <c r="CR51">
        <v>52</v>
      </c>
      <c r="CS51">
        <v>34</v>
      </c>
      <c r="CT51">
        <v>37</v>
      </c>
      <c r="CU51">
        <v>39</v>
      </c>
      <c r="CV51">
        <v>20</v>
      </c>
      <c r="CW51">
        <v>3</v>
      </c>
      <c r="CX51">
        <v>1</v>
      </c>
      <c r="CY51">
        <v>1</v>
      </c>
      <c r="CZ51">
        <v>1</v>
      </c>
      <c r="DA51">
        <v>1</v>
      </c>
      <c r="DB51">
        <v>0</v>
      </c>
      <c r="DC51">
        <v>0</v>
      </c>
      <c r="DD51">
        <v>1</v>
      </c>
      <c r="DE51">
        <v>2</v>
      </c>
      <c r="DF51">
        <v>0</v>
      </c>
      <c r="DG51">
        <v>0</v>
      </c>
      <c r="DH51">
        <v>0</v>
      </c>
      <c r="DI51">
        <v>0</v>
      </c>
      <c r="DJ51">
        <v>1</v>
      </c>
      <c r="DK51">
        <v>0</v>
      </c>
      <c r="DL51">
        <v>0</v>
      </c>
      <c r="DM51">
        <v>0</v>
      </c>
      <c r="DN51">
        <v>0</v>
      </c>
      <c r="DO51">
        <v>0</v>
      </c>
      <c r="DP51">
        <v>0</v>
      </c>
      <c r="DQ51">
        <v>1</v>
      </c>
      <c r="DR51">
        <v>0</v>
      </c>
      <c r="DS51">
        <v>0</v>
      </c>
      <c r="DT51">
        <v>0</v>
      </c>
      <c r="DU51">
        <v>0</v>
      </c>
      <c r="DV51">
        <v>1</v>
      </c>
      <c r="DW51">
        <v>0</v>
      </c>
      <c r="DX51">
        <v>0</v>
      </c>
      <c r="DY51">
        <v>0</v>
      </c>
      <c r="DZ51">
        <v>1</v>
      </c>
      <c r="EA51">
        <v>0</v>
      </c>
      <c r="EB51">
        <v>1</v>
      </c>
      <c r="EC51">
        <v>0</v>
      </c>
      <c r="ED51">
        <v>0</v>
      </c>
      <c r="EE51">
        <v>1</v>
      </c>
      <c r="EF51">
        <v>1</v>
      </c>
      <c r="EG51">
        <v>2</v>
      </c>
      <c r="EH51">
        <v>1</v>
      </c>
      <c r="EI51">
        <v>0</v>
      </c>
      <c r="EJ51">
        <v>2</v>
      </c>
      <c r="EK51">
        <v>3</v>
      </c>
      <c r="EL51">
        <v>0</v>
      </c>
      <c r="EM51">
        <v>1</v>
      </c>
      <c r="EN51">
        <v>1</v>
      </c>
      <c r="EO51">
        <v>0</v>
      </c>
      <c r="EP51">
        <v>1</v>
      </c>
      <c r="EQ51">
        <v>0</v>
      </c>
      <c r="ER51">
        <v>0</v>
      </c>
      <c r="ES51">
        <v>1</v>
      </c>
      <c r="ET51">
        <v>2</v>
      </c>
      <c r="EU51">
        <v>0</v>
      </c>
      <c r="EV51">
        <v>1</v>
      </c>
      <c r="EW51">
        <v>1</v>
      </c>
      <c r="EX51">
        <v>3</v>
      </c>
      <c r="EY51">
        <v>0</v>
      </c>
      <c r="EZ51">
        <v>0</v>
      </c>
      <c r="FA51">
        <v>2</v>
      </c>
      <c r="FB51">
        <v>1</v>
      </c>
      <c r="FC51">
        <v>0</v>
      </c>
      <c r="FD51">
        <v>1</v>
      </c>
      <c r="FE51">
        <v>0</v>
      </c>
      <c r="FF51">
        <v>2</v>
      </c>
      <c r="FG51">
        <v>0</v>
      </c>
      <c r="FH51">
        <v>3</v>
      </c>
      <c r="FI51">
        <v>1</v>
      </c>
      <c r="FJ51">
        <v>1</v>
      </c>
      <c r="FK51">
        <v>0</v>
      </c>
      <c r="FL51">
        <v>0</v>
      </c>
      <c r="FM51">
        <v>4</v>
      </c>
      <c r="FN51">
        <v>2</v>
      </c>
      <c r="FO51">
        <v>2</v>
      </c>
      <c r="FP51">
        <v>1</v>
      </c>
      <c r="FQ51">
        <v>0</v>
      </c>
      <c r="FR51">
        <v>1</v>
      </c>
      <c r="FS51">
        <v>2</v>
      </c>
      <c r="FT51">
        <v>4</v>
      </c>
      <c r="FU51">
        <v>0</v>
      </c>
      <c r="FV51">
        <v>0</v>
      </c>
      <c r="FW51">
        <v>0</v>
      </c>
      <c r="FX51">
        <v>4</v>
      </c>
      <c r="FY51">
        <v>1</v>
      </c>
      <c r="FZ51">
        <v>0</v>
      </c>
      <c r="GA51">
        <v>2</v>
      </c>
      <c r="GB51">
        <v>13</v>
      </c>
      <c r="GC51">
        <v>30</v>
      </c>
      <c r="GD51">
        <v>18</v>
      </c>
      <c r="GE51">
        <v>5</v>
      </c>
      <c r="GF51">
        <v>14</v>
      </c>
      <c r="GG51">
        <v>16</v>
      </c>
      <c r="GH51">
        <v>13</v>
      </c>
      <c r="GI51">
        <v>7</v>
      </c>
      <c r="GJ51">
        <v>6</v>
      </c>
      <c r="GK51">
        <v>0</v>
      </c>
      <c r="GL51">
        <v>2</v>
      </c>
      <c r="GM51">
        <v>8</v>
      </c>
      <c r="GN51">
        <v>1</v>
      </c>
      <c r="GO51">
        <v>4</v>
      </c>
      <c r="GP51">
        <v>5</v>
      </c>
      <c r="GQ51">
        <v>8</v>
      </c>
      <c r="GR51">
        <v>5</v>
      </c>
      <c r="GS51">
        <v>1</v>
      </c>
      <c r="GT51">
        <v>2</v>
      </c>
      <c r="GU51">
        <v>7</v>
      </c>
      <c r="GV51">
        <v>6</v>
      </c>
      <c r="GW51">
        <v>4</v>
      </c>
      <c r="GX51">
        <v>1</v>
      </c>
      <c r="GY51">
        <v>2</v>
      </c>
      <c r="GZ51">
        <v>1</v>
      </c>
      <c r="HA51">
        <v>0</v>
      </c>
      <c r="HB51">
        <v>9</v>
      </c>
      <c r="HC51">
        <v>3</v>
      </c>
      <c r="HD51">
        <v>0</v>
      </c>
      <c r="HE51">
        <v>2</v>
      </c>
      <c r="HF51">
        <v>2</v>
      </c>
      <c r="HG51">
        <v>0</v>
      </c>
      <c r="HH51">
        <v>1</v>
      </c>
      <c r="HI51">
        <v>1</v>
      </c>
      <c r="HJ51">
        <v>0</v>
      </c>
      <c r="HK51">
        <v>0</v>
      </c>
      <c r="HL51">
        <v>0</v>
      </c>
      <c r="HM51">
        <v>0</v>
      </c>
      <c r="HN51">
        <v>0</v>
      </c>
      <c r="HO51">
        <v>0</v>
      </c>
      <c r="HP51">
        <v>0</v>
      </c>
      <c r="HQ51">
        <v>0</v>
      </c>
      <c r="HR51">
        <v>0</v>
      </c>
      <c r="HS51">
        <v>0</v>
      </c>
      <c r="HT51">
        <v>0</v>
      </c>
      <c r="HU51">
        <v>0</v>
      </c>
      <c r="HV51">
        <v>1</v>
      </c>
      <c r="HW51">
        <v>0</v>
      </c>
      <c r="HX51">
        <v>0</v>
      </c>
      <c r="HY51">
        <v>0</v>
      </c>
      <c r="HZ51">
        <v>0</v>
      </c>
      <c r="IA51">
        <v>1</v>
      </c>
      <c r="IB51">
        <v>0</v>
      </c>
      <c r="IC51">
        <v>0</v>
      </c>
      <c r="ID51">
        <v>0</v>
      </c>
      <c r="IE51">
        <v>2</v>
      </c>
      <c r="IF51">
        <v>9</v>
      </c>
      <c r="IG51">
        <v>2</v>
      </c>
      <c r="IH51">
        <v>2</v>
      </c>
    </row>
    <row r="52" spans="1:256" x14ac:dyDescent="0.3">
      <c r="A52" s="2">
        <v>33</v>
      </c>
      <c r="B52" s="4" t="str">
        <f>INDEX('Trip Gen Metadata'!B:B,MATCH('Trip Gen Counts'!A52,'Trip Gen Metadata'!A:A,0))</f>
        <v>Seaforth High School</v>
      </c>
      <c r="C52" s="24">
        <f>INDEX('Trip Gen Metadata'!D:D,MATCH('Trip Gen Counts'!A52,'Trip Gen Metadata'!A:A,0))</f>
        <v>44882</v>
      </c>
      <c r="D52" s="2" t="s">
        <v>205</v>
      </c>
      <c r="BM52">
        <v>0</v>
      </c>
      <c r="BN52">
        <v>0</v>
      </c>
      <c r="BO52">
        <v>1</v>
      </c>
      <c r="BP52">
        <v>1</v>
      </c>
      <c r="BQ52">
        <v>0</v>
      </c>
      <c r="BR52">
        <v>0</v>
      </c>
      <c r="BS52">
        <v>2</v>
      </c>
      <c r="BT52">
        <v>0</v>
      </c>
      <c r="BU52">
        <v>0</v>
      </c>
      <c r="BV52">
        <v>5</v>
      </c>
      <c r="BW52">
        <v>6</v>
      </c>
      <c r="BX52">
        <v>0</v>
      </c>
      <c r="BY52">
        <v>0</v>
      </c>
      <c r="BZ52">
        <v>0</v>
      </c>
      <c r="CA52">
        <v>0</v>
      </c>
      <c r="CB52">
        <v>0</v>
      </c>
      <c r="CC52">
        <v>1</v>
      </c>
      <c r="CD52">
        <v>2</v>
      </c>
      <c r="CE52">
        <v>0</v>
      </c>
      <c r="CF52">
        <v>1</v>
      </c>
      <c r="CG52">
        <v>3</v>
      </c>
      <c r="CH52">
        <v>1</v>
      </c>
      <c r="CI52">
        <v>2</v>
      </c>
      <c r="CJ52">
        <v>1</v>
      </c>
      <c r="CK52">
        <v>2</v>
      </c>
      <c r="CL52">
        <v>3</v>
      </c>
      <c r="CM52">
        <v>6</v>
      </c>
      <c r="CN52">
        <v>15</v>
      </c>
      <c r="CO52">
        <v>21</v>
      </c>
      <c r="CP52">
        <v>15</v>
      </c>
      <c r="CQ52">
        <v>40</v>
      </c>
      <c r="CR52">
        <v>44</v>
      </c>
      <c r="CS52">
        <v>54</v>
      </c>
      <c r="CT52">
        <v>70</v>
      </c>
      <c r="CU52">
        <v>86</v>
      </c>
      <c r="CV52">
        <v>49</v>
      </c>
      <c r="CW52">
        <v>11</v>
      </c>
      <c r="CX52">
        <v>3</v>
      </c>
      <c r="CY52">
        <v>6</v>
      </c>
      <c r="CZ52">
        <v>6</v>
      </c>
      <c r="DA52">
        <v>13</v>
      </c>
      <c r="DB52">
        <v>12</v>
      </c>
      <c r="DC52">
        <v>5</v>
      </c>
      <c r="DD52">
        <v>13</v>
      </c>
      <c r="DE52">
        <v>7</v>
      </c>
      <c r="DF52">
        <v>5</v>
      </c>
      <c r="DG52">
        <v>4</v>
      </c>
      <c r="DH52">
        <v>2</v>
      </c>
      <c r="DI52">
        <v>0</v>
      </c>
      <c r="DJ52">
        <v>2</v>
      </c>
      <c r="DK52">
        <v>0</v>
      </c>
      <c r="DL52">
        <v>2</v>
      </c>
      <c r="DM52">
        <v>4</v>
      </c>
      <c r="DN52">
        <v>1</v>
      </c>
      <c r="DO52">
        <v>2</v>
      </c>
      <c r="DP52">
        <v>3</v>
      </c>
      <c r="DQ52">
        <v>0</v>
      </c>
      <c r="DR52">
        <v>1</v>
      </c>
      <c r="DS52">
        <v>0</v>
      </c>
      <c r="DT52">
        <v>2</v>
      </c>
      <c r="DU52">
        <v>1</v>
      </c>
      <c r="DV52">
        <v>0</v>
      </c>
      <c r="DW52">
        <v>0</v>
      </c>
      <c r="DX52">
        <v>1</v>
      </c>
      <c r="DY52">
        <v>3</v>
      </c>
      <c r="DZ52">
        <v>1</v>
      </c>
      <c r="EA52">
        <v>1</v>
      </c>
      <c r="EB52">
        <v>3</v>
      </c>
      <c r="EC52">
        <v>0</v>
      </c>
      <c r="ED52">
        <v>2</v>
      </c>
      <c r="EE52">
        <v>0</v>
      </c>
      <c r="EF52">
        <v>2</v>
      </c>
      <c r="EG52">
        <v>1</v>
      </c>
      <c r="EH52">
        <v>3</v>
      </c>
      <c r="EI52">
        <v>0</v>
      </c>
      <c r="EJ52">
        <v>1</v>
      </c>
      <c r="EK52">
        <v>0</v>
      </c>
      <c r="EL52">
        <v>1</v>
      </c>
      <c r="EM52">
        <v>1</v>
      </c>
      <c r="EN52">
        <v>0</v>
      </c>
      <c r="EO52">
        <v>1</v>
      </c>
      <c r="EP52">
        <v>6</v>
      </c>
      <c r="EQ52">
        <v>3</v>
      </c>
      <c r="ER52">
        <v>2</v>
      </c>
      <c r="ES52">
        <v>5</v>
      </c>
      <c r="ET52">
        <v>1</v>
      </c>
      <c r="EU52">
        <v>0</v>
      </c>
      <c r="EV52">
        <v>0</v>
      </c>
      <c r="EW52">
        <v>1</v>
      </c>
      <c r="EX52">
        <v>1</v>
      </c>
      <c r="EY52">
        <v>1</v>
      </c>
      <c r="EZ52">
        <v>0</v>
      </c>
      <c r="FA52">
        <v>1</v>
      </c>
      <c r="FB52">
        <v>0</v>
      </c>
      <c r="FC52">
        <v>1</v>
      </c>
      <c r="FD52">
        <v>0</v>
      </c>
      <c r="FE52">
        <v>0</v>
      </c>
      <c r="FF52">
        <v>2</v>
      </c>
      <c r="FG52">
        <v>0</v>
      </c>
      <c r="FH52">
        <v>1</v>
      </c>
      <c r="FI52">
        <v>1</v>
      </c>
      <c r="FJ52">
        <v>1</v>
      </c>
      <c r="FK52">
        <v>1</v>
      </c>
      <c r="FL52">
        <v>3</v>
      </c>
      <c r="FM52">
        <v>2</v>
      </c>
      <c r="FN52">
        <v>1</v>
      </c>
      <c r="FO52">
        <v>3</v>
      </c>
      <c r="FP52">
        <v>1</v>
      </c>
      <c r="FQ52">
        <v>1</v>
      </c>
      <c r="FR52">
        <v>1</v>
      </c>
      <c r="FS52">
        <v>1</v>
      </c>
      <c r="FT52">
        <v>2</v>
      </c>
      <c r="FU52">
        <v>3</v>
      </c>
      <c r="FV52">
        <v>3</v>
      </c>
      <c r="FW52">
        <v>1</v>
      </c>
      <c r="FX52">
        <v>2</v>
      </c>
      <c r="FY52">
        <v>7</v>
      </c>
      <c r="FZ52">
        <v>12</v>
      </c>
      <c r="GA52">
        <v>12</v>
      </c>
      <c r="GB52">
        <v>8</v>
      </c>
      <c r="GC52">
        <v>18</v>
      </c>
      <c r="GD52">
        <v>24</v>
      </c>
      <c r="GE52">
        <v>14</v>
      </c>
      <c r="GF52">
        <v>17</v>
      </c>
      <c r="GG52">
        <v>12</v>
      </c>
      <c r="GH52">
        <v>10</v>
      </c>
      <c r="GI52">
        <v>12</v>
      </c>
      <c r="GJ52">
        <v>4</v>
      </c>
      <c r="GK52">
        <v>1</v>
      </c>
      <c r="GL52">
        <v>3</v>
      </c>
      <c r="GM52">
        <v>1</v>
      </c>
      <c r="GN52">
        <v>1</v>
      </c>
      <c r="GO52">
        <v>6</v>
      </c>
      <c r="GP52">
        <v>1</v>
      </c>
      <c r="GQ52">
        <v>3</v>
      </c>
      <c r="GR52">
        <v>6</v>
      </c>
      <c r="GS52">
        <v>4</v>
      </c>
      <c r="GT52">
        <v>4</v>
      </c>
      <c r="GU52">
        <v>2</v>
      </c>
      <c r="GV52">
        <v>1</v>
      </c>
      <c r="GW52">
        <v>1</v>
      </c>
      <c r="GX52">
        <v>5</v>
      </c>
      <c r="GY52">
        <v>1</v>
      </c>
      <c r="GZ52">
        <v>6</v>
      </c>
      <c r="HA52">
        <v>8</v>
      </c>
      <c r="HB52">
        <v>1</v>
      </c>
      <c r="HC52">
        <v>1</v>
      </c>
      <c r="HD52">
        <v>6</v>
      </c>
      <c r="HE52">
        <v>2</v>
      </c>
      <c r="HF52">
        <v>6</v>
      </c>
      <c r="HG52">
        <v>2</v>
      </c>
      <c r="HH52">
        <v>10</v>
      </c>
      <c r="HI52">
        <v>4</v>
      </c>
      <c r="HJ52">
        <v>6</v>
      </c>
      <c r="HK52">
        <v>9</v>
      </c>
      <c r="HL52">
        <v>8</v>
      </c>
      <c r="HM52">
        <v>10</v>
      </c>
      <c r="HN52">
        <v>11</v>
      </c>
      <c r="HO52">
        <v>4</v>
      </c>
      <c r="HP52">
        <v>11</v>
      </c>
      <c r="HQ52">
        <v>14</v>
      </c>
      <c r="HR52">
        <v>20</v>
      </c>
      <c r="HS52">
        <v>22</v>
      </c>
      <c r="HT52">
        <v>37</v>
      </c>
      <c r="HU52">
        <v>48</v>
      </c>
      <c r="HV52">
        <v>44</v>
      </c>
      <c r="HW52">
        <v>43</v>
      </c>
      <c r="HX52">
        <v>17</v>
      </c>
      <c r="HY52">
        <v>12</v>
      </c>
      <c r="HZ52">
        <v>7</v>
      </c>
      <c r="IA52">
        <v>4</v>
      </c>
      <c r="IB52">
        <v>2</v>
      </c>
      <c r="IC52">
        <v>2</v>
      </c>
      <c r="ID52">
        <v>4</v>
      </c>
      <c r="IE52">
        <v>9</v>
      </c>
      <c r="IF52">
        <v>2</v>
      </c>
      <c r="IG52">
        <v>3</v>
      </c>
      <c r="IH52">
        <v>3</v>
      </c>
      <c r="II52">
        <v>1</v>
      </c>
      <c r="IJ52">
        <v>2</v>
      </c>
    </row>
    <row r="53" spans="1:256" x14ac:dyDescent="0.3">
      <c r="A53" s="2">
        <v>33</v>
      </c>
      <c r="B53" s="4" t="str">
        <f>INDEX('Trip Gen Metadata'!B:B,MATCH('Trip Gen Counts'!A53,'Trip Gen Metadata'!A:A,0))</f>
        <v>Seaforth High School</v>
      </c>
      <c r="C53" s="24">
        <f>INDEX('Trip Gen Metadata'!D:D,MATCH('Trip Gen Counts'!A53,'Trip Gen Metadata'!A:A,0))</f>
        <v>44882</v>
      </c>
      <c r="D53" s="2" t="s">
        <v>204</v>
      </c>
      <c r="BM53">
        <v>1</v>
      </c>
      <c r="BN53">
        <v>0</v>
      </c>
      <c r="BO53">
        <v>0</v>
      </c>
      <c r="BP53">
        <v>0</v>
      </c>
      <c r="BQ53">
        <v>0</v>
      </c>
      <c r="BR53">
        <v>0</v>
      </c>
      <c r="BS53">
        <v>0</v>
      </c>
      <c r="BT53">
        <v>0</v>
      </c>
      <c r="BU53">
        <v>0</v>
      </c>
      <c r="BV53">
        <v>0</v>
      </c>
      <c r="BW53">
        <v>6</v>
      </c>
      <c r="BX53">
        <v>3</v>
      </c>
      <c r="BY53">
        <v>0</v>
      </c>
      <c r="BZ53">
        <v>0</v>
      </c>
      <c r="CA53">
        <v>0</v>
      </c>
      <c r="CB53">
        <v>0</v>
      </c>
      <c r="CC53">
        <v>0</v>
      </c>
      <c r="CD53">
        <v>1</v>
      </c>
      <c r="CE53">
        <v>1</v>
      </c>
      <c r="CF53">
        <v>0</v>
      </c>
      <c r="CG53">
        <v>0</v>
      </c>
      <c r="CH53">
        <v>1</v>
      </c>
      <c r="CI53">
        <v>0</v>
      </c>
      <c r="CJ53">
        <v>1</v>
      </c>
      <c r="CK53">
        <v>0</v>
      </c>
      <c r="CL53">
        <v>0</v>
      </c>
      <c r="CM53">
        <v>1</v>
      </c>
      <c r="CN53">
        <v>5</v>
      </c>
      <c r="CO53">
        <v>7</v>
      </c>
      <c r="CP53">
        <v>5</v>
      </c>
      <c r="CQ53">
        <v>21</v>
      </c>
      <c r="CR53">
        <v>23</v>
      </c>
      <c r="CS53">
        <v>32</v>
      </c>
      <c r="CT53">
        <v>36</v>
      </c>
      <c r="CU53">
        <v>45</v>
      </c>
      <c r="CV53">
        <v>57</v>
      </c>
      <c r="CW53">
        <v>27</v>
      </c>
      <c r="CX53">
        <v>3</v>
      </c>
      <c r="CY53">
        <v>4</v>
      </c>
      <c r="CZ53">
        <v>2</v>
      </c>
      <c r="DA53">
        <v>5</v>
      </c>
      <c r="DB53">
        <v>10</v>
      </c>
      <c r="DC53">
        <v>7</v>
      </c>
      <c r="DD53">
        <v>3</v>
      </c>
      <c r="DE53">
        <v>5</v>
      </c>
      <c r="DF53">
        <v>2</v>
      </c>
      <c r="DG53">
        <v>3</v>
      </c>
      <c r="DH53">
        <v>1</v>
      </c>
      <c r="DI53">
        <v>2</v>
      </c>
      <c r="DJ53">
        <v>1</v>
      </c>
      <c r="DK53">
        <v>1</v>
      </c>
      <c r="DL53">
        <v>0</v>
      </c>
      <c r="DM53">
        <v>0</v>
      </c>
      <c r="DN53">
        <v>3</v>
      </c>
      <c r="DO53">
        <v>1</v>
      </c>
      <c r="DP53">
        <v>2</v>
      </c>
      <c r="DQ53">
        <v>1</v>
      </c>
      <c r="DR53">
        <v>0</v>
      </c>
      <c r="DS53">
        <v>2</v>
      </c>
      <c r="DT53">
        <v>1</v>
      </c>
      <c r="DU53">
        <v>1</v>
      </c>
      <c r="DV53">
        <v>1</v>
      </c>
      <c r="DW53">
        <v>0</v>
      </c>
      <c r="DX53">
        <v>1</v>
      </c>
      <c r="DY53">
        <v>1</v>
      </c>
      <c r="DZ53">
        <v>2</v>
      </c>
      <c r="EA53">
        <v>1</v>
      </c>
      <c r="EB53">
        <v>0</v>
      </c>
      <c r="EC53">
        <v>3</v>
      </c>
      <c r="ED53">
        <v>2</v>
      </c>
      <c r="EE53">
        <v>1</v>
      </c>
      <c r="EF53">
        <v>1</v>
      </c>
      <c r="EG53">
        <v>1</v>
      </c>
      <c r="EH53">
        <v>4</v>
      </c>
      <c r="EI53">
        <v>2</v>
      </c>
      <c r="EJ53">
        <v>1</v>
      </c>
      <c r="EK53">
        <v>1</v>
      </c>
      <c r="EL53">
        <v>2</v>
      </c>
      <c r="EM53">
        <v>1</v>
      </c>
      <c r="EN53">
        <v>1</v>
      </c>
      <c r="EO53">
        <v>1</v>
      </c>
      <c r="EP53">
        <v>0</v>
      </c>
      <c r="EQ53">
        <v>1</v>
      </c>
      <c r="ER53">
        <v>3</v>
      </c>
      <c r="ES53">
        <v>3</v>
      </c>
      <c r="ET53">
        <v>2</v>
      </c>
      <c r="EU53">
        <v>1</v>
      </c>
      <c r="EV53">
        <v>1</v>
      </c>
      <c r="EW53">
        <v>1</v>
      </c>
      <c r="EX53">
        <v>0</v>
      </c>
      <c r="EY53">
        <v>0</v>
      </c>
      <c r="EZ53">
        <v>0</v>
      </c>
      <c r="FA53">
        <v>3</v>
      </c>
      <c r="FB53">
        <v>0</v>
      </c>
      <c r="FC53">
        <v>0</v>
      </c>
      <c r="FD53">
        <v>1</v>
      </c>
      <c r="FE53">
        <v>0</v>
      </c>
      <c r="FF53">
        <v>0</v>
      </c>
      <c r="FG53">
        <v>0</v>
      </c>
      <c r="FH53">
        <v>2</v>
      </c>
      <c r="FI53">
        <v>3</v>
      </c>
      <c r="FJ53">
        <v>1</v>
      </c>
      <c r="FK53">
        <v>1</v>
      </c>
      <c r="FL53">
        <v>1</v>
      </c>
      <c r="FM53">
        <v>2</v>
      </c>
      <c r="FN53">
        <v>9</v>
      </c>
      <c r="FO53">
        <v>0</v>
      </c>
      <c r="FP53">
        <v>2</v>
      </c>
      <c r="FQ53">
        <v>2</v>
      </c>
      <c r="FR53">
        <v>2</v>
      </c>
      <c r="FS53">
        <v>0</v>
      </c>
      <c r="FT53">
        <v>0</v>
      </c>
      <c r="FU53">
        <v>0</v>
      </c>
      <c r="FV53">
        <v>2</v>
      </c>
      <c r="FW53">
        <v>3</v>
      </c>
      <c r="FX53">
        <v>0</v>
      </c>
      <c r="FY53">
        <v>1</v>
      </c>
      <c r="FZ53">
        <v>3</v>
      </c>
      <c r="GA53">
        <v>3</v>
      </c>
      <c r="GB53">
        <v>1</v>
      </c>
      <c r="GC53">
        <v>1</v>
      </c>
      <c r="GD53">
        <v>0</v>
      </c>
      <c r="GE53">
        <v>18</v>
      </c>
      <c r="GF53">
        <v>72</v>
      </c>
      <c r="GG53">
        <v>80</v>
      </c>
      <c r="GH53">
        <v>52</v>
      </c>
      <c r="GI53">
        <v>9</v>
      </c>
      <c r="GJ53">
        <v>18</v>
      </c>
      <c r="GK53">
        <v>5</v>
      </c>
      <c r="GL53">
        <v>4</v>
      </c>
      <c r="GM53">
        <v>4</v>
      </c>
      <c r="GN53">
        <v>7</v>
      </c>
      <c r="GO53">
        <v>4</v>
      </c>
      <c r="GP53">
        <v>4</v>
      </c>
      <c r="GQ53">
        <v>5</v>
      </c>
      <c r="GR53">
        <v>7</v>
      </c>
      <c r="GS53">
        <v>2</v>
      </c>
      <c r="GT53">
        <v>9</v>
      </c>
      <c r="GU53">
        <v>2</v>
      </c>
      <c r="GV53">
        <v>4</v>
      </c>
      <c r="GW53">
        <v>8</v>
      </c>
      <c r="GX53">
        <v>3</v>
      </c>
      <c r="GY53">
        <v>5</v>
      </c>
      <c r="GZ53">
        <v>2</v>
      </c>
      <c r="HA53">
        <v>1</v>
      </c>
      <c r="HB53">
        <v>2</v>
      </c>
      <c r="HC53">
        <v>10</v>
      </c>
      <c r="HD53">
        <v>11</v>
      </c>
      <c r="HE53">
        <v>5</v>
      </c>
      <c r="HF53">
        <v>4</v>
      </c>
      <c r="HG53">
        <v>2</v>
      </c>
      <c r="HH53">
        <v>4</v>
      </c>
      <c r="HI53">
        <v>7</v>
      </c>
      <c r="HJ53">
        <v>1</v>
      </c>
      <c r="HK53">
        <v>2</v>
      </c>
      <c r="HL53">
        <v>2</v>
      </c>
      <c r="HM53">
        <v>1</v>
      </c>
      <c r="HN53">
        <v>3</v>
      </c>
      <c r="HO53">
        <v>9</v>
      </c>
      <c r="HP53">
        <v>5</v>
      </c>
      <c r="HQ53">
        <v>14</v>
      </c>
      <c r="HR53">
        <v>13</v>
      </c>
      <c r="HS53">
        <v>10</v>
      </c>
      <c r="HT53">
        <v>6</v>
      </c>
      <c r="HU53">
        <v>2</v>
      </c>
      <c r="HV53">
        <v>5</v>
      </c>
      <c r="HW53">
        <v>10</v>
      </c>
      <c r="HX53">
        <v>8</v>
      </c>
      <c r="HY53">
        <v>4</v>
      </c>
      <c r="HZ53">
        <v>10</v>
      </c>
      <c r="IA53">
        <v>1</v>
      </c>
      <c r="IB53">
        <v>2</v>
      </c>
      <c r="IC53">
        <v>3</v>
      </c>
      <c r="ID53">
        <v>0</v>
      </c>
      <c r="IE53">
        <v>2</v>
      </c>
      <c r="IF53">
        <v>15</v>
      </c>
      <c r="IG53">
        <v>4</v>
      </c>
      <c r="IH53">
        <v>44</v>
      </c>
      <c r="II53">
        <v>24</v>
      </c>
      <c r="IJ53">
        <v>4</v>
      </c>
    </row>
    <row r="54" spans="1:256" x14ac:dyDescent="0.3">
      <c r="A54" s="2">
        <v>34</v>
      </c>
      <c r="B54" s="4" t="str">
        <f>INDEX('Trip Gen Metadata'!B:B,MATCH('Trip Gen Counts'!A54,'Trip Gen Metadata'!A:A,0))</f>
        <v>Archer Lodge Middle</v>
      </c>
      <c r="C54" s="24">
        <f>INDEX('Trip Gen Metadata'!D:D,MATCH('Trip Gen Counts'!A54,'Trip Gen Metadata'!A:A,0))</f>
        <v>44894</v>
      </c>
      <c r="D54" s="2" t="s">
        <v>205</v>
      </c>
      <c r="BQ54">
        <v>1</v>
      </c>
      <c r="BR54">
        <v>0</v>
      </c>
      <c r="BS54">
        <v>0</v>
      </c>
      <c r="BT54">
        <v>0</v>
      </c>
      <c r="BU54">
        <v>2</v>
      </c>
      <c r="BV54">
        <v>0</v>
      </c>
      <c r="BW54">
        <v>0</v>
      </c>
      <c r="BX54">
        <v>0</v>
      </c>
      <c r="BY54">
        <v>0</v>
      </c>
      <c r="BZ54">
        <v>1</v>
      </c>
      <c r="CA54">
        <v>1</v>
      </c>
      <c r="CB54">
        <v>1</v>
      </c>
      <c r="CC54">
        <v>2</v>
      </c>
      <c r="CD54">
        <v>0</v>
      </c>
      <c r="CE54">
        <v>1</v>
      </c>
      <c r="CF54">
        <v>2</v>
      </c>
      <c r="CG54">
        <v>2</v>
      </c>
      <c r="CH54">
        <v>3</v>
      </c>
      <c r="CI54">
        <v>4</v>
      </c>
      <c r="CJ54">
        <v>8</v>
      </c>
      <c r="CK54">
        <v>19</v>
      </c>
      <c r="CL54">
        <v>23</v>
      </c>
      <c r="CM54">
        <v>31</v>
      </c>
      <c r="CN54">
        <v>32</v>
      </c>
      <c r="CO54">
        <v>28</v>
      </c>
      <c r="CP54">
        <v>23</v>
      </c>
      <c r="CQ54">
        <v>43</v>
      </c>
      <c r="CR54">
        <v>43</v>
      </c>
      <c r="CS54">
        <v>66</v>
      </c>
      <c r="CT54">
        <v>51</v>
      </c>
      <c r="CU54">
        <v>43</v>
      </c>
      <c r="CV54">
        <v>52</v>
      </c>
      <c r="CW54">
        <v>38</v>
      </c>
      <c r="CX54">
        <v>14</v>
      </c>
      <c r="CY54">
        <v>5</v>
      </c>
      <c r="CZ54">
        <v>3</v>
      </c>
      <c r="DA54">
        <v>2</v>
      </c>
      <c r="DB54">
        <v>3</v>
      </c>
      <c r="DC54">
        <v>2</v>
      </c>
      <c r="DD54">
        <v>1</v>
      </c>
      <c r="DE54">
        <v>2</v>
      </c>
      <c r="DF54">
        <v>2</v>
      </c>
      <c r="DG54">
        <v>2</v>
      </c>
      <c r="DH54">
        <v>5</v>
      </c>
      <c r="DI54">
        <v>2</v>
      </c>
      <c r="DJ54">
        <v>2</v>
      </c>
      <c r="DK54">
        <v>4</v>
      </c>
      <c r="DL54">
        <v>2</v>
      </c>
      <c r="DM54">
        <v>0</v>
      </c>
      <c r="DN54">
        <v>1</v>
      </c>
      <c r="DO54">
        <v>1</v>
      </c>
      <c r="DP54">
        <v>1</v>
      </c>
      <c r="DQ54">
        <v>2</v>
      </c>
      <c r="DR54">
        <v>1</v>
      </c>
      <c r="DS54">
        <v>1</v>
      </c>
      <c r="DT54">
        <v>1</v>
      </c>
      <c r="DU54">
        <v>1</v>
      </c>
      <c r="DV54">
        <v>1</v>
      </c>
      <c r="DW54">
        <v>0</v>
      </c>
      <c r="DX54">
        <v>2</v>
      </c>
      <c r="DY54">
        <v>2</v>
      </c>
      <c r="DZ54">
        <v>2</v>
      </c>
      <c r="EA54">
        <v>3</v>
      </c>
      <c r="EB54">
        <v>0</v>
      </c>
      <c r="EC54">
        <v>2</v>
      </c>
      <c r="ED54">
        <v>1</v>
      </c>
      <c r="EE54">
        <v>1</v>
      </c>
      <c r="EF54">
        <v>1</v>
      </c>
      <c r="EG54">
        <v>0</v>
      </c>
      <c r="EH54">
        <v>5</v>
      </c>
      <c r="EI54">
        <v>0</v>
      </c>
      <c r="EJ54">
        <v>0</v>
      </c>
      <c r="EK54">
        <v>0</v>
      </c>
      <c r="EL54">
        <v>1</v>
      </c>
      <c r="EM54">
        <v>1</v>
      </c>
      <c r="EN54">
        <v>1</v>
      </c>
      <c r="EO54">
        <v>1</v>
      </c>
      <c r="EP54">
        <v>4</v>
      </c>
      <c r="EQ54">
        <v>3</v>
      </c>
      <c r="ER54">
        <v>2</v>
      </c>
      <c r="ES54">
        <v>0</v>
      </c>
      <c r="ET54">
        <v>3</v>
      </c>
      <c r="EU54">
        <v>0</v>
      </c>
      <c r="EV54">
        <v>1</v>
      </c>
      <c r="EW54">
        <v>2</v>
      </c>
      <c r="EX54">
        <v>3</v>
      </c>
      <c r="EY54">
        <v>4</v>
      </c>
      <c r="EZ54">
        <v>3</v>
      </c>
      <c r="FA54">
        <v>1</v>
      </c>
      <c r="FB54">
        <v>2</v>
      </c>
      <c r="FC54">
        <v>0</v>
      </c>
      <c r="FD54">
        <v>0</v>
      </c>
      <c r="FE54">
        <v>0</v>
      </c>
      <c r="FF54">
        <v>1</v>
      </c>
      <c r="FG54">
        <v>2</v>
      </c>
      <c r="FH54">
        <v>2</v>
      </c>
      <c r="FI54">
        <v>2</v>
      </c>
      <c r="FJ54">
        <v>3</v>
      </c>
      <c r="FK54">
        <v>4</v>
      </c>
      <c r="FL54">
        <v>3</v>
      </c>
      <c r="FM54">
        <v>3</v>
      </c>
      <c r="FN54">
        <v>5</v>
      </c>
      <c r="FO54">
        <v>4</v>
      </c>
      <c r="FP54">
        <v>3</v>
      </c>
      <c r="FQ54">
        <v>10</v>
      </c>
      <c r="FR54">
        <v>3</v>
      </c>
      <c r="FS54">
        <v>10</v>
      </c>
      <c r="FT54">
        <v>8</v>
      </c>
      <c r="FU54">
        <v>17</v>
      </c>
      <c r="FV54">
        <v>16</v>
      </c>
      <c r="FW54">
        <v>11</v>
      </c>
      <c r="FX54">
        <v>22</v>
      </c>
      <c r="FY54">
        <v>11</v>
      </c>
      <c r="FZ54">
        <v>1</v>
      </c>
      <c r="GA54">
        <v>3</v>
      </c>
      <c r="GB54">
        <v>3</v>
      </c>
      <c r="GC54">
        <v>5</v>
      </c>
      <c r="GD54">
        <v>24</v>
      </c>
      <c r="GE54">
        <v>35</v>
      </c>
      <c r="GF54">
        <v>22</v>
      </c>
      <c r="GG54">
        <v>14</v>
      </c>
      <c r="GH54">
        <v>11</v>
      </c>
      <c r="GI54">
        <v>4</v>
      </c>
      <c r="GJ54">
        <v>2</v>
      </c>
      <c r="GK54">
        <v>1</v>
      </c>
      <c r="GL54">
        <v>1</v>
      </c>
      <c r="GM54">
        <v>2</v>
      </c>
      <c r="GN54">
        <v>2</v>
      </c>
      <c r="GO54">
        <v>2</v>
      </c>
      <c r="GP54">
        <v>3</v>
      </c>
      <c r="GQ54">
        <v>3</v>
      </c>
      <c r="GR54">
        <v>6</v>
      </c>
      <c r="GS54">
        <v>11</v>
      </c>
      <c r="GT54">
        <v>7</v>
      </c>
      <c r="GU54">
        <v>7</v>
      </c>
      <c r="GV54">
        <v>3</v>
      </c>
      <c r="GW54">
        <v>1</v>
      </c>
      <c r="GX54">
        <v>2</v>
      </c>
      <c r="GY54">
        <v>4</v>
      </c>
      <c r="GZ54">
        <v>5</v>
      </c>
      <c r="HA54">
        <v>3</v>
      </c>
      <c r="HB54">
        <v>1</v>
      </c>
      <c r="HC54">
        <v>0</v>
      </c>
      <c r="HD54">
        <v>0</v>
      </c>
      <c r="HE54">
        <v>0</v>
      </c>
      <c r="HF54">
        <v>0</v>
      </c>
      <c r="HG54">
        <v>0</v>
      </c>
      <c r="HH54">
        <v>0</v>
      </c>
      <c r="HI54">
        <v>2</v>
      </c>
      <c r="HJ54">
        <v>0</v>
      </c>
      <c r="HK54">
        <v>0</v>
      </c>
      <c r="HL54">
        <v>0</v>
      </c>
      <c r="HM54">
        <v>0</v>
      </c>
      <c r="HN54">
        <v>2</v>
      </c>
      <c r="HO54">
        <v>4</v>
      </c>
      <c r="HP54">
        <v>4</v>
      </c>
      <c r="HQ54">
        <v>0</v>
      </c>
      <c r="HR54">
        <v>1</v>
      </c>
      <c r="HS54">
        <v>2</v>
      </c>
      <c r="HT54">
        <v>1</v>
      </c>
      <c r="HU54">
        <v>1</v>
      </c>
      <c r="HV54">
        <v>0</v>
      </c>
      <c r="HW54">
        <v>0</v>
      </c>
      <c r="HX54">
        <v>0</v>
      </c>
      <c r="HY54">
        <v>0</v>
      </c>
      <c r="HZ54">
        <v>1</v>
      </c>
      <c r="IA54">
        <v>0</v>
      </c>
      <c r="IB54">
        <v>0</v>
      </c>
      <c r="IC54">
        <v>0</v>
      </c>
      <c r="ID54">
        <v>0</v>
      </c>
      <c r="IE54">
        <v>0</v>
      </c>
      <c r="IF54">
        <v>0</v>
      </c>
      <c r="IG54">
        <v>0</v>
      </c>
      <c r="IH54">
        <v>0</v>
      </c>
      <c r="II54">
        <v>1</v>
      </c>
    </row>
    <row r="55" spans="1:256" x14ac:dyDescent="0.3">
      <c r="A55" s="2">
        <v>34</v>
      </c>
      <c r="B55" s="4" t="str">
        <f>INDEX('Trip Gen Metadata'!B:B,MATCH('Trip Gen Counts'!A55,'Trip Gen Metadata'!A:A,0))</f>
        <v>Archer Lodge Middle</v>
      </c>
      <c r="C55" s="24">
        <f>INDEX('Trip Gen Metadata'!D:D,MATCH('Trip Gen Counts'!A55,'Trip Gen Metadata'!A:A,0))</f>
        <v>44894</v>
      </c>
      <c r="D55" s="2" t="s">
        <v>204</v>
      </c>
      <c r="BQ55">
        <v>0</v>
      </c>
      <c r="BR55">
        <v>0</v>
      </c>
      <c r="BS55">
        <v>0</v>
      </c>
      <c r="BT55">
        <v>0</v>
      </c>
      <c r="BU55">
        <v>0</v>
      </c>
      <c r="BV55">
        <v>0</v>
      </c>
      <c r="BW55">
        <v>2</v>
      </c>
      <c r="BX55">
        <v>1</v>
      </c>
      <c r="BY55">
        <v>0</v>
      </c>
      <c r="BZ55">
        <v>0</v>
      </c>
      <c r="CA55">
        <v>0</v>
      </c>
      <c r="CB55">
        <v>0</v>
      </c>
      <c r="CC55">
        <v>0</v>
      </c>
      <c r="CD55">
        <v>0</v>
      </c>
      <c r="CE55">
        <v>0</v>
      </c>
      <c r="CF55">
        <v>0</v>
      </c>
      <c r="CG55">
        <v>0</v>
      </c>
      <c r="CH55">
        <v>2</v>
      </c>
      <c r="CI55">
        <v>0</v>
      </c>
      <c r="CJ55">
        <v>3</v>
      </c>
      <c r="CK55">
        <v>5</v>
      </c>
      <c r="CL55">
        <v>13</v>
      </c>
      <c r="CM55">
        <v>19</v>
      </c>
      <c r="CN55">
        <v>18</v>
      </c>
      <c r="CO55">
        <v>20</v>
      </c>
      <c r="CP55">
        <v>11</v>
      </c>
      <c r="CQ55">
        <v>21</v>
      </c>
      <c r="CR55">
        <v>38</v>
      </c>
      <c r="CS55">
        <v>36</v>
      </c>
      <c r="CT55">
        <v>63</v>
      </c>
      <c r="CU55">
        <v>47</v>
      </c>
      <c r="CV55">
        <v>56</v>
      </c>
      <c r="CW55">
        <v>60</v>
      </c>
      <c r="CX55">
        <v>19</v>
      </c>
      <c r="CY55">
        <v>10</v>
      </c>
      <c r="CZ55">
        <v>7</v>
      </c>
      <c r="DA55">
        <v>0</v>
      </c>
      <c r="DB55">
        <v>1</v>
      </c>
      <c r="DC55">
        <v>2</v>
      </c>
      <c r="DD55">
        <v>2</v>
      </c>
      <c r="DE55">
        <v>1</v>
      </c>
      <c r="DF55">
        <v>2</v>
      </c>
      <c r="DG55">
        <v>2</v>
      </c>
      <c r="DH55">
        <v>1</v>
      </c>
      <c r="DI55">
        <v>3</v>
      </c>
      <c r="DJ55">
        <v>3</v>
      </c>
      <c r="DK55">
        <v>2</v>
      </c>
      <c r="DL55">
        <v>1</v>
      </c>
      <c r="DM55">
        <v>3</v>
      </c>
      <c r="DN55">
        <v>1</v>
      </c>
      <c r="DO55">
        <v>2</v>
      </c>
      <c r="DP55">
        <v>1</v>
      </c>
      <c r="DQ55">
        <v>1</v>
      </c>
      <c r="DR55">
        <v>0</v>
      </c>
      <c r="DS55">
        <v>2</v>
      </c>
      <c r="DT55">
        <v>3</v>
      </c>
      <c r="DU55">
        <v>1</v>
      </c>
      <c r="DV55">
        <v>0</v>
      </c>
      <c r="DW55">
        <v>2</v>
      </c>
      <c r="DX55">
        <v>0</v>
      </c>
      <c r="DY55">
        <v>2</v>
      </c>
      <c r="DZ55">
        <v>1</v>
      </c>
      <c r="EA55">
        <v>2</v>
      </c>
      <c r="EB55">
        <v>0</v>
      </c>
      <c r="EC55">
        <v>2</v>
      </c>
      <c r="ED55">
        <v>3</v>
      </c>
      <c r="EE55">
        <v>0</v>
      </c>
      <c r="EF55">
        <v>0</v>
      </c>
      <c r="EG55">
        <v>3</v>
      </c>
      <c r="EH55">
        <v>2</v>
      </c>
      <c r="EI55">
        <v>1</v>
      </c>
      <c r="EJ55">
        <v>3</v>
      </c>
      <c r="EK55">
        <v>1</v>
      </c>
      <c r="EL55">
        <v>1</v>
      </c>
      <c r="EM55">
        <v>1</v>
      </c>
      <c r="EN55">
        <v>1</v>
      </c>
      <c r="EO55">
        <v>0</v>
      </c>
      <c r="EP55">
        <v>2</v>
      </c>
      <c r="EQ55">
        <v>2</v>
      </c>
      <c r="ER55">
        <v>2</v>
      </c>
      <c r="ES55">
        <v>2</v>
      </c>
      <c r="ET55">
        <v>0</v>
      </c>
      <c r="EU55">
        <v>2</v>
      </c>
      <c r="EV55">
        <v>1</v>
      </c>
      <c r="EW55">
        <v>1</v>
      </c>
      <c r="EX55">
        <v>2</v>
      </c>
      <c r="EY55">
        <v>2</v>
      </c>
      <c r="EZ55">
        <v>2</v>
      </c>
      <c r="FA55">
        <v>2</v>
      </c>
      <c r="FB55">
        <v>2</v>
      </c>
      <c r="FC55">
        <v>2</v>
      </c>
      <c r="FD55">
        <v>1</v>
      </c>
      <c r="FE55">
        <v>0</v>
      </c>
      <c r="FF55">
        <v>0</v>
      </c>
      <c r="FG55">
        <v>3</v>
      </c>
      <c r="FH55">
        <v>1</v>
      </c>
      <c r="FI55">
        <v>1</v>
      </c>
      <c r="FJ55">
        <v>2</v>
      </c>
      <c r="FK55">
        <v>0</v>
      </c>
      <c r="FL55">
        <v>4</v>
      </c>
      <c r="FM55">
        <v>2</v>
      </c>
      <c r="FN55">
        <v>0</v>
      </c>
      <c r="FO55">
        <v>7</v>
      </c>
      <c r="FP55">
        <v>1</v>
      </c>
      <c r="FQ55">
        <v>2</v>
      </c>
      <c r="FR55">
        <v>0</v>
      </c>
      <c r="FS55">
        <v>3</v>
      </c>
      <c r="FT55">
        <v>2</v>
      </c>
      <c r="FU55">
        <v>3</v>
      </c>
      <c r="FV55">
        <v>4</v>
      </c>
      <c r="FW55">
        <v>8</v>
      </c>
      <c r="FX55">
        <v>3</v>
      </c>
      <c r="FY55">
        <v>3</v>
      </c>
      <c r="FZ55">
        <v>1</v>
      </c>
      <c r="GA55">
        <v>2</v>
      </c>
      <c r="GB55">
        <v>2</v>
      </c>
      <c r="GC55">
        <v>7</v>
      </c>
      <c r="GD55">
        <v>46</v>
      </c>
      <c r="GE55">
        <v>51</v>
      </c>
      <c r="GF55">
        <v>32</v>
      </c>
      <c r="GG55">
        <v>55</v>
      </c>
      <c r="GH55">
        <v>30</v>
      </c>
      <c r="GI55">
        <v>12</v>
      </c>
      <c r="GJ55">
        <v>19</v>
      </c>
      <c r="GK55">
        <v>10</v>
      </c>
      <c r="GL55">
        <v>11</v>
      </c>
      <c r="GM55">
        <v>2</v>
      </c>
      <c r="GN55">
        <v>5</v>
      </c>
      <c r="GO55">
        <v>5</v>
      </c>
      <c r="GP55">
        <v>8</v>
      </c>
      <c r="GQ55">
        <v>3</v>
      </c>
      <c r="GR55">
        <v>1</v>
      </c>
      <c r="GS55">
        <v>3</v>
      </c>
      <c r="GT55">
        <v>0</v>
      </c>
      <c r="GU55">
        <v>12</v>
      </c>
      <c r="GV55">
        <v>26</v>
      </c>
      <c r="GW55">
        <v>4</v>
      </c>
      <c r="GX55">
        <v>3</v>
      </c>
      <c r="GY55">
        <v>4</v>
      </c>
      <c r="GZ55">
        <v>7</v>
      </c>
      <c r="HA55">
        <v>5</v>
      </c>
      <c r="HB55">
        <v>4</v>
      </c>
      <c r="HC55">
        <v>3</v>
      </c>
      <c r="HD55">
        <v>0</v>
      </c>
      <c r="HE55">
        <v>1</v>
      </c>
      <c r="HF55">
        <v>0</v>
      </c>
      <c r="HG55">
        <v>0</v>
      </c>
      <c r="HH55">
        <v>1</v>
      </c>
      <c r="HI55">
        <v>2</v>
      </c>
      <c r="HJ55">
        <v>0</v>
      </c>
      <c r="HK55">
        <v>0</v>
      </c>
      <c r="HL55">
        <v>0</v>
      </c>
      <c r="HM55">
        <v>0</v>
      </c>
      <c r="HN55">
        <v>0</v>
      </c>
      <c r="HO55">
        <v>0</v>
      </c>
      <c r="HP55">
        <v>1</v>
      </c>
      <c r="HQ55">
        <v>1</v>
      </c>
      <c r="HR55">
        <v>4</v>
      </c>
      <c r="HS55">
        <v>0</v>
      </c>
      <c r="HT55">
        <v>5</v>
      </c>
      <c r="HU55">
        <v>0</v>
      </c>
      <c r="HV55">
        <v>2</v>
      </c>
      <c r="HW55">
        <v>2</v>
      </c>
      <c r="HX55">
        <v>0</v>
      </c>
      <c r="HY55">
        <v>0</v>
      </c>
      <c r="HZ55">
        <v>1</v>
      </c>
      <c r="IA55">
        <v>0</v>
      </c>
      <c r="IB55">
        <v>0</v>
      </c>
      <c r="IC55">
        <v>0</v>
      </c>
      <c r="ID55">
        <v>0</v>
      </c>
      <c r="IE55">
        <v>0</v>
      </c>
      <c r="IF55">
        <v>0</v>
      </c>
      <c r="IG55">
        <v>0</v>
      </c>
      <c r="IH55">
        <v>0</v>
      </c>
      <c r="II55">
        <v>1</v>
      </c>
    </row>
    <row r="56" spans="1:256" x14ac:dyDescent="0.3">
      <c r="A56" s="2">
        <v>35</v>
      </c>
      <c r="B56" s="4" t="str">
        <f>INDEX('Trip Gen Metadata'!B:B,MATCH('Trip Gen Counts'!A56,'Trip Gen Metadata'!A:A,0))</f>
        <v>Winterville Charter Academy</v>
      </c>
      <c r="C56" s="24">
        <f>INDEX('Trip Gen Metadata'!D:D,MATCH('Trip Gen Counts'!A56,'Trip Gen Metadata'!A:A,0))</f>
        <v>44903</v>
      </c>
      <c r="D56" s="2" t="s">
        <v>205</v>
      </c>
      <c r="CD56">
        <v>1</v>
      </c>
      <c r="CE56">
        <v>0</v>
      </c>
      <c r="CF56">
        <v>1</v>
      </c>
      <c r="CG56">
        <v>4</v>
      </c>
      <c r="CH56">
        <v>3</v>
      </c>
      <c r="CI56">
        <v>7</v>
      </c>
      <c r="CJ56">
        <v>5</v>
      </c>
      <c r="CK56">
        <v>11</v>
      </c>
      <c r="CL56">
        <v>16</v>
      </c>
      <c r="CM56">
        <v>21</v>
      </c>
      <c r="CN56">
        <v>12</v>
      </c>
      <c r="CO56">
        <v>27</v>
      </c>
      <c r="CP56">
        <v>21</v>
      </c>
      <c r="CQ56">
        <v>32</v>
      </c>
      <c r="CR56">
        <v>53</v>
      </c>
      <c r="CS56">
        <v>51</v>
      </c>
      <c r="CT56">
        <v>64</v>
      </c>
      <c r="CU56">
        <v>42</v>
      </c>
      <c r="CV56">
        <v>16</v>
      </c>
      <c r="CW56">
        <v>7</v>
      </c>
      <c r="CX56">
        <v>5</v>
      </c>
      <c r="CY56">
        <v>2</v>
      </c>
      <c r="CZ56">
        <v>2</v>
      </c>
      <c r="DA56">
        <v>1</v>
      </c>
      <c r="DB56">
        <v>2</v>
      </c>
      <c r="DC56">
        <v>1</v>
      </c>
      <c r="DD56">
        <v>1</v>
      </c>
      <c r="DE56">
        <v>0</v>
      </c>
      <c r="DF56">
        <v>3</v>
      </c>
      <c r="DG56">
        <v>2</v>
      </c>
      <c r="DH56">
        <v>0</v>
      </c>
      <c r="DI56">
        <v>1</v>
      </c>
      <c r="DJ56">
        <v>3</v>
      </c>
      <c r="DK56">
        <v>0</v>
      </c>
      <c r="DL56">
        <v>0</v>
      </c>
      <c r="DM56">
        <v>0</v>
      </c>
      <c r="DN56">
        <v>0</v>
      </c>
      <c r="DO56">
        <v>1</v>
      </c>
      <c r="DP56">
        <v>0</v>
      </c>
      <c r="DQ56">
        <v>1</v>
      </c>
      <c r="DR56">
        <v>0</v>
      </c>
      <c r="DS56">
        <v>2</v>
      </c>
      <c r="DT56">
        <v>0</v>
      </c>
      <c r="DU56">
        <v>0</v>
      </c>
      <c r="DV56">
        <v>0</v>
      </c>
      <c r="DW56">
        <v>1</v>
      </c>
      <c r="DX56">
        <v>1</v>
      </c>
      <c r="DY56">
        <v>0</v>
      </c>
      <c r="DZ56">
        <v>0</v>
      </c>
      <c r="EA56">
        <v>0</v>
      </c>
      <c r="EB56">
        <v>2</v>
      </c>
      <c r="EC56">
        <v>1</v>
      </c>
      <c r="ED56">
        <v>2</v>
      </c>
      <c r="EE56">
        <v>0</v>
      </c>
      <c r="EF56">
        <v>0</v>
      </c>
      <c r="EG56">
        <v>0</v>
      </c>
      <c r="EH56">
        <v>1</v>
      </c>
      <c r="EI56">
        <v>1</v>
      </c>
      <c r="EJ56">
        <v>0</v>
      </c>
      <c r="EK56">
        <v>2</v>
      </c>
      <c r="EL56">
        <v>1</v>
      </c>
      <c r="EM56">
        <v>0</v>
      </c>
      <c r="EN56">
        <v>1</v>
      </c>
      <c r="EO56">
        <v>1</v>
      </c>
      <c r="EP56">
        <v>2</v>
      </c>
      <c r="EQ56">
        <v>0</v>
      </c>
      <c r="ER56">
        <v>3</v>
      </c>
      <c r="ES56">
        <v>1</v>
      </c>
      <c r="ET56">
        <v>2</v>
      </c>
      <c r="EU56">
        <v>0</v>
      </c>
      <c r="EV56">
        <v>0</v>
      </c>
      <c r="EW56">
        <v>0</v>
      </c>
      <c r="EX56">
        <v>0</v>
      </c>
      <c r="EY56">
        <v>0</v>
      </c>
      <c r="EZ56">
        <v>0</v>
      </c>
      <c r="FA56">
        <v>0</v>
      </c>
      <c r="FB56">
        <v>0</v>
      </c>
      <c r="FC56">
        <v>2</v>
      </c>
      <c r="FD56">
        <v>3</v>
      </c>
      <c r="FE56">
        <v>1</v>
      </c>
      <c r="FF56">
        <v>1</v>
      </c>
      <c r="FG56">
        <v>2</v>
      </c>
      <c r="FH56">
        <v>0</v>
      </c>
      <c r="FI56">
        <v>3</v>
      </c>
      <c r="FJ56">
        <v>3</v>
      </c>
      <c r="FK56">
        <v>1</v>
      </c>
      <c r="FL56">
        <v>4</v>
      </c>
      <c r="FM56">
        <v>4</v>
      </c>
      <c r="FN56">
        <v>4</v>
      </c>
      <c r="FO56">
        <v>4</v>
      </c>
      <c r="FP56">
        <v>7</v>
      </c>
      <c r="FQ56">
        <v>8</v>
      </c>
      <c r="FR56">
        <v>3</v>
      </c>
      <c r="FS56">
        <v>8</v>
      </c>
      <c r="FT56">
        <v>6</v>
      </c>
      <c r="FU56">
        <v>7</v>
      </c>
      <c r="FV56">
        <v>5</v>
      </c>
      <c r="FW56">
        <v>9</v>
      </c>
      <c r="FX56">
        <v>13</v>
      </c>
      <c r="FY56">
        <v>15</v>
      </c>
      <c r="FZ56">
        <v>11</v>
      </c>
      <c r="GA56">
        <v>9</v>
      </c>
      <c r="GB56">
        <v>13</v>
      </c>
      <c r="GC56">
        <v>17</v>
      </c>
      <c r="GD56">
        <v>8</v>
      </c>
      <c r="GE56">
        <v>15</v>
      </c>
      <c r="GF56">
        <v>10</v>
      </c>
      <c r="GG56">
        <v>17</v>
      </c>
      <c r="GH56">
        <v>15</v>
      </c>
      <c r="GI56">
        <v>14</v>
      </c>
      <c r="GJ56">
        <v>15</v>
      </c>
      <c r="GK56">
        <v>11</v>
      </c>
      <c r="GL56">
        <v>4</v>
      </c>
      <c r="GM56">
        <v>1</v>
      </c>
      <c r="GN56">
        <v>4</v>
      </c>
      <c r="GO56">
        <v>1</v>
      </c>
      <c r="GP56">
        <v>1</v>
      </c>
      <c r="GQ56">
        <v>1</v>
      </c>
      <c r="GR56">
        <v>3</v>
      </c>
      <c r="GS56">
        <v>0</v>
      </c>
      <c r="GT56">
        <v>1</v>
      </c>
      <c r="GU56">
        <v>1</v>
      </c>
      <c r="GV56">
        <v>1</v>
      </c>
      <c r="GW56">
        <v>5</v>
      </c>
      <c r="GX56">
        <v>4</v>
      </c>
      <c r="GY56">
        <v>2</v>
      </c>
      <c r="GZ56">
        <v>9</v>
      </c>
      <c r="HA56">
        <v>2</v>
      </c>
      <c r="HB56">
        <v>8</v>
      </c>
      <c r="HC56">
        <v>3</v>
      </c>
      <c r="HD56">
        <v>5</v>
      </c>
      <c r="HE56">
        <v>3</v>
      </c>
      <c r="HF56">
        <v>1</v>
      </c>
      <c r="HG56">
        <v>2</v>
      </c>
      <c r="HH56">
        <v>1</v>
      </c>
      <c r="HI56">
        <v>1</v>
      </c>
      <c r="HJ56">
        <v>0</v>
      </c>
      <c r="HK56">
        <v>2</v>
      </c>
      <c r="HL56">
        <v>2</v>
      </c>
      <c r="HM56">
        <v>0</v>
      </c>
      <c r="HN56">
        <v>2</v>
      </c>
      <c r="HO56">
        <v>1</v>
      </c>
      <c r="HP56">
        <v>1</v>
      </c>
      <c r="HQ56">
        <v>0</v>
      </c>
      <c r="HR56">
        <v>0</v>
      </c>
      <c r="HS56">
        <v>0</v>
      </c>
      <c r="HT56">
        <v>3</v>
      </c>
      <c r="HU56">
        <v>0</v>
      </c>
      <c r="HV56">
        <v>0</v>
      </c>
      <c r="HW56">
        <v>0</v>
      </c>
      <c r="HX56">
        <v>0</v>
      </c>
      <c r="HY56">
        <v>0</v>
      </c>
      <c r="HZ56">
        <v>0</v>
      </c>
      <c r="IA56">
        <v>0</v>
      </c>
      <c r="IB56">
        <v>0</v>
      </c>
      <c r="IC56">
        <v>0</v>
      </c>
      <c r="ID56">
        <v>0</v>
      </c>
      <c r="IE56">
        <v>0</v>
      </c>
      <c r="IF56">
        <v>0</v>
      </c>
      <c r="IG56">
        <v>0</v>
      </c>
      <c r="IH56">
        <v>0</v>
      </c>
      <c r="II56">
        <v>0</v>
      </c>
      <c r="IJ56">
        <v>0</v>
      </c>
      <c r="IK56">
        <v>0</v>
      </c>
      <c r="IL56">
        <v>0</v>
      </c>
      <c r="IM56">
        <v>0</v>
      </c>
      <c r="IN56">
        <v>0</v>
      </c>
      <c r="IO56">
        <v>0</v>
      </c>
      <c r="IP56">
        <v>0</v>
      </c>
      <c r="IQ56">
        <v>0</v>
      </c>
      <c r="IR56">
        <v>0</v>
      </c>
      <c r="IS56">
        <v>0</v>
      </c>
      <c r="IT56">
        <v>0</v>
      </c>
      <c r="IU56">
        <v>0</v>
      </c>
      <c r="IV56">
        <v>0</v>
      </c>
    </row>
    <row r="57" spans="1:256" x14ac:dyDescent="0.3">
      <c r="A57" s="2">
        <v>35</v>
      </c>
      <c r="B57" s="4" t="str">
        <f>INDEX('Trip Gen Metadata'!B:B,MATCH('Trip Gen Counts'!A57,'Trip Gen Metadata'!A:A,0))</f>
        <v>Winterville Charter Academy</v>
      </c>
      <c r="C57" s="24">
        <f>INDEX('Trip Gen Metadata'!D:D,MATCH('Trip Gen Counts'!A57,'Trip Gen Metadata'!A:A,0))</f>
        <v>44903</v>
      </c>
      <c r="D57" s="2" t="s">
        <v>204</v>
      </c>
      <c r="CD57">
        <v>0</v>
      </c>
      <c r="CE57">
        <v>0</v>
      </c>
      <c r="CF57">
        <v>0</v>
      </c>
      <c r="CG57">
        <v>0</v>
      </c>
      <c r="CH57">
        <v>0</v>
      </c>
      <c r="CI57">
        <v>0</v>
      </c>
      <c r="CJ57">
        <v>0</v>
      </c>
      <c r="CK57">
        <v>0</v>
      </c>
      <c r="CL57">
        <v>0</v>
      </c>
      <c r="CM57">
        <v>0</v>
      </c>
      <c r="CN57">
        <v>0</v>
      </c>
      <c r="CO57">
        <v>0</v>
      </c>
      <c r="CP57">
        <v>41</v>
      </c>
      <c r="CQ57">
        <v>67</v>
      </c>
      <c r="CR57">
        <v>31</v>
      </c>
      <c r="CS57">
        <v>35</v>
      </c>
      <c r="CT57">
        <v>50</v>
      </c>
      <c r="CU57">
        <v>49</v>
      </c>
      <c r="CV57">
        <v>62</v>
      </c>
      <c r="CW57">
        <v>6</v>
      </c>
      <c r="CX57">
        <v>7</v>
      </c>
      <c r="CY57">
        <v>6</v>
      </c>
      <c r="CZ57">
        <v>4</v>
      </c>
      <c r="DA57">
        <v>2</v>
      </c>
      <c r="DB57">
        <v>2</v>
      </c>
      <c r="DC57">
        <v>1</v>
      </c>
      <c r="DD57">
        <v>1</v>
      </c>
      <c r="DE57">
        <v>1</v>
      </c>
      <c r="DF57">
        <v>0</v>
      </c>
      <c r="DG57">
        <v>0</v>
      </c>
      <c r="DH57">
        <v>1</v>
      </c>
      <c r="DI57">
        <v>2</v>
      </c>
      <c r="DJ57">
        <v>0</v>
      </c>
      <c r="DK57">
        <v>0</v>
      </c>
      <c r="DL57">
        <v>1</v>
      </c>
      <c r="DM57">
        <v>0</v>
      </c>
      <c r="DN57">
        <v>0</v>
      </c>
      <c r="DO57">
        <v>0</v>
      </c>
      <c r="DP57">
        <v>1</v>
      </c>
      <c r="DQ57">
        <v>1</v>
      </c>
      <c r="DR57">
        <v>0</v>
      </c>
      <c r="DS57">
        <v>1</v>
      </c>
      <c r="DT57">
        <v>0</v>
      </c>
      <c r="DU57">
        <v>1</v>
      </c>
      <c r="DV57">
        <v>0</v>
      </c>
      <c r="DW57">
        <v>0</v>
      </c>
      <c r="DX57">
        <v>1</v>
      </c>
      <c r="DY57">
        <v>0</v>
      </c>
      <c r="DZ57">
        <v>1</v>
      </c>
      <c r="EA57">
        <v>0</v>
      </c>
      <c r="EB57">
        <v>0</v>
      </c>
      <c r="EC57">
        <v>0</v>
      </c>
      <c r="ED57">
        <v>2</v>
      </c>
      <c r="EE57">
        <v>0</v>
      </c>
      <c r="EF57">
        <v>1</v>
      </c>
      <c r="EG57">
        <v>0</v>
      </c>
      <c r="EH57">
        <v>0</v>
      </c>
      <c r="EI57">
        <v>0</v>
      </c>
      <c r="EJ57">
        <v>2</v>
      </c>
      <c r="EK57">
        <v>1</v>
      </c>
      <c r="EL57">
        <v>2</v>
      </c>
      <c r="EM57">
        <v>3</v>
      </c>
      <c r="EN57">
        <v>0</v>
      </c>
      <c r="EO57">
        <v>1</v>
      </c>
      <c r="EP57">
        <v>0</v>
      </c>
      <c r="EQ57">
        <v>1</v>
      </c>
      <c r="ER57">
        <v>0</v>
      </c>
      <c r="ES57">
        <v>4</v>
      </c>
      <c r="ET57">
        <v>0</v>
      </c>
      <c r="EU57">
        <v>3</v>
      </c>
      <c r="EV57">
        <v>1</v>
      </c>
      <c r="EW57">
        <v>0</v>
      </c>
      <c r="EX57">
        <v>0</v>
      </c>
      <c r="EY57">
        <v>0</v>
      </c>
      <c r="EZ57">
        <v>0</v>
      </c>
      <c r="FA57">
        <v>0</v>
      </c>
      <c r="FB57">
        <v>0</v>
      </c>
      <c r="FC57">
        <v>0</v>
      </c>
      <c r="FD57">
        <v>0</v>
      </c>
      <c r="FE57">
        <v>2</v>
      </c>
      <c r="FF57">
        <v>0</v>
      </c>
      <c r="FG57">
        <v>2</v>
      </c>
      <c r="FH57">
        <v>0</v>
      </c>
      <c r="FI57">
        <v>1</v>
      </c>
      <c r="FJ57">
        <v>1</v>
      </c>
      <c r="FK57">
        <v>1</v>
      </c>
      <c r="FL57">
        <v>0</v>
      </c>
      <c r="FM57">
        <v>0</v>
      </c>
      <c r="FN57">
        <v>1</v>
      </c>
      <c r="FO57">
        <v>0</v>
      </c>
      <c r="FP57">
        <v>0</v>
      </c>
      <c r="FQ57">
        <v>0</v>
      </c>
      <c r="FR57">
        <v>4</v>
      </c>
      <c r="FS57">
        <v>0</v>
      </c>
      <c r="FT57">
        <v>1</v>
      </c>
      <c r="FU57">
        <v>0</v>
      </c>
      <c r="FV57">
        <v>3</v>
      </c>
      <c r="FW57">
        <v>1</v>
      </c>
      <c r="FX57">
        <v>0</v>
      </c>
      <c r="FY57">
        <v>0</v>
      </c>
      <c r="FZ57">
        <v>0</v>
      </c>
      <c r="GA57">
        <v>0</v>
      </c>
      <c r="GB57">
        <v>0</v>
      </c>
      <c r="GC57">
        <v>0</v>
      </c>
      <c r="GD57">
        <v>19</v>
      </c>
      <c r="GE57">
        <v>37</v>
      </c>
      <c r="GF57">
        <v>32</v>
      </c>
      <c r="GG57">
        <v>32</v>
      </c>
      <c r="GH57">
        <v>27</v>
      </c>
      <c r="GI57">
        <v>29</v>
      </c>
      <c r="GJ57">
        <v>34</v>
      </c>
      <c r="GK57">
        <v>16</v>
      </c>
      <c r="GL57">
        <v>20</v>
      </c>
      <c r="GM57">
        <v>8</v>
      </c>
      <c r="GN57">
        <v>2</v>
      </c>
      <c r="GO57">
        <v>7</v>
      </c>
      <c r="GP57">
        <v>3</v>
      </c>
      <c r="GQ57">
        <v>3</v>
      </c>
      <c r="GR57">
        <v>1</v>
      </c>
      <c r="GS57">
        <v>2</v>
      </c>
      <c r="GT57">
        <v>2</v>
      </c>
      <c r="GU57">
        <v>1</v>
      </c>
      <c r="GV57">
        <v>2</v>
      </c>
      <c r="GW57">
        <v>4</v>
      </c>
      <c r="GX57">
        <v>2</v>
      </c>
      <c r="GY57">
        <v>4</v>
      </c>
      <c r="GZ57">
        <v>1</v>
      </c>
      <c r="HA57">
        <v>1</v>
      </c>
      <c r="HB57">
        <v>1</v>
      </c>
      <c r="HC57">
        <v>2</v>
      </c>
      <c r="HD57">
        <v>7</v>
      </c>
      <c r="HE57">
        <v>2</v>
      </c>
      <c r="HF57">
        <v>1</v>
      </c>
      <c r="HG57">
        <v>0</v>
      </c>
      <c r="HH57">
        <v>3</v>
      </c>
      <c r="HI57">
        <v>2</v>
      </c>
      <c r="HJ57">
        <v>7</v>
      </c>
      <c r="HK57">
        <v>2</v>
      </c>
      <c r="HL57">
        <v>4</v>
      </c>
      <c r="HM57">
        <v>1</v>
      </c>
      <c r="HN57">
        <v>1</v>
      </c>
      <c r="HO57">
        <v>1</v>
      </c>
      <c r="HP57">
        <v>4</v>
      </c>
      <c r="HQ57">
        <v>3</v>
      </c>
      <c r="HR57">
        <v>2</v>
      </c>
      <c r="HS57">
        <v>0</v>
      </c>
      <c r="HT57">
        <v>3</v>
      </c>
      <c r="HU57">
        <v>2</v>
      </c>
      <c r="HV57">
        <v>1</v>
      </c>
      <c r="HW57">
        <v>0</v>
      </c>
      <c r="HX57">
        <v>0</v>
      </c>
      <c r="HY57">
        <v>1</v>
      </c>
      <c r="HZ57">
        <v>0</v>
      </c>
      <c r="IA57">
        <v>0</v>
      </c>
      <c r="IB57">
        <v>0</v>
      </c>
      <c r="IC57">
        <v>0</v>
      </c>
      <c r="ID57">
        <v>0</v>
      </c>
      <c r="IE57">
        <v>0</v>
      </c>
      <c r="IF57">
        <v>0</v>
      </c>
      <c r="IG57">
        <v>0</v>
      </c>
      <c r="IH57">
        <v>0</v>
      </c>
      <c r="II57">
        <v>0</v>
      </c>
      <c r="IJ57">
        <v>0</v>
      </c>
      <c r="IK57">
        <v>0</v>
      </c>
      <c r="IL57">
        <v>0</v>
      </c>
      <c r="IM57">
        <v>0</v>
      </c>
      <c r="IN57">
        <v>0</v>
      </c>
      <c r="IO57">
        <v>0</v>
      </c>
      <c r="IP57">
        <v>0</v>
      </c>
      <c r="IQ57">
        <v>0</v>
      </c>
      <c r="IR57">
        <v>0</v>
      </c>
      <c r="IS57">
        <v>0</v>
      </c>
      <c r="IT57">
        <v>0</v>
      </c>
      <c r="IU57">
        <v>0</v>
      </c>
      <c r="IV57">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D38" sqref="D38"/>
    </sheetView>
  </sheetViews>
  <sheetFormatPr defaultRowHeight="14.4" x14ac:dyDescent="0.3"/>
  <cols>
    <col min="1" max="1" width="11.6640625" style="2" bestFit="1" customWidth="1"/>
    <col min="2" max="2" width="51.33203125" style="2" bestFit="1" customWidth="1"/>
    <col min="3" max="3" width="22.21875" style="2" bestFit="1" customWidth="1"/>
    <col min="4" max="4" width="14.88671875" style="2" bestFit="1" customWidth="1"/>
    <col min="5" max="5" width="105.21875" style="2" bestFit="1" customWidth="1"/>
  </cols>
  <sheetData>
    <row r="1" spans="1:5" x14ac:dyDescent="0.3">
      <c r="A1" s="1" t="s">
        <v>140</v>
      </c>
      <c r="B1" s="5" t="s">
        <v>1</v>
      </c>
      <c r="C1" s="1" t="s">
        <v>123</v>
      </c>
      <c r="D1" s="5" t="s">
        <v>125</v>
      </c>
      <c r="E1" s="2" t="s">
        <v>7</v>
      </c>
    </row>
    <row r="2" spans="1:5" x14ac:dyDescent="0.3">
      <c r="A2" s="2">
        <v>1</v>
      </c>
      <c r="B2" s="4" t="str">
        <f>INDEX('School Metadata'!C:C,MATCH('Trip Gen Metadata'!A2,'School Metadata'!A:A,0))</f>
        <v>Peak Charter Academy</v>
      </c>
      <c r="C2" s="6" t="s">
        <v>122</v>
      </c>
      <c r="D2" s="24">
        <f>INDEX('School Metadata'!D:D,MATCH('Trip Gen Metadata'!A2,'School Metadata'!A:A,0))</f>
        <v>44623</v>
      </c>
    </row>
    <row r="3" spans="1:5" x14ac:dyDescent="0.3">
      <c r="A3" s="2">
        <v>2</v>
      </c>
      <c r="B3" s="4" t="str">
        <f>INDEX('School Metadata'!C:C,MATCH('Trip Gen Metadata'!A3,'School Metadata'!A:A,0))</f>
        <v>Greensboro Academy</v>
      </c>
      <c r="C3" s="6" t="s">
        <v>122</v>
      </c>
      <c r="D3" s="24">
        <f>INDEX('School Metadata'!D:D,MATCH('Trip Gen Metadata'!A3,'School Metadata'!A:A,0))</f>
        <v>44635</v>
      </c>
    </row>
    <row r="4" spans="1:5" x14ac:dyDescent="0.3">
      <c r="A4" s="2">
        <v>3</v>
      </c>
      <c r="B4" s="4" t="str">
        <f>INDEX('School Metadata'!C:C,MATCH('Trip Gen Metadata'!A4,'School Metadata'!A:A,0))</f>
        <v>Summerfield Charter Academy</v>
      </c>
      <c r="C4" s="6" t="s">
        <v>122</v>
      </c>
      <c r="D4" s="24">
        <f>INDEX('School Metadata'!D:D,MATCH('Trip Gen Metadata'!A4,'School Metadata'!A:A,0))</f>
        <v>44642</v>
      </c>
      <c r="E4" s="9" t="s">
        <v>124</v>
      </c>
    </row>
    <row r="5" spans="1:5" x14ac:dyDescent="0.3">
      <c r="A5" s="2">
        <v>4</v>
      </c>
      <c r="B5" s="4" t="str">
        <f>INDEX('School Metadata'!C:C,MATCH('Trip Gen Metadata'!A5,'School Metadata'!A:A,0))</f>
        <v>Forsyth Academy</v>
      </c>
      <c r="C5" s="8" t="s">
        <v>127</v>
      </c>
      <c r="D5" s="24">
        <f>INDEX('School Metadata'!D:D,MATCH('Trip Gen Metadata'!A5,'School Metadata'!A:A,0))</f>
        <v>44649</v>
      </c>
      <c r="E5" s="9" t="s">
        <v>134</v>
      </c>
    </row>
    <row r="6" spans="1:5" x14ac:dyDescent="0.3">
      <c r="A6" s="2">
        <v>5</v>
      </c>
      <c r="B6" s="4" t="str">
        <f>INDEX('School Metadata'!C:C,MATCH('Trip Gen Metadata'!A6,'School Metadata'!A:A,0))</f>
        <v>PreEminent Charter School</v>
      </c>
      <c r="C6" s="6" t="s">
        <v>122</v>
      </c>
      <c r="D6" s="24">
        <f>INDEX('School Metadata'!D:D,MATCH('Trip Gen Metadata'!A6,'School Metadata'!A:A,0))</f>
        <v>44657</v>
      </c>
    </row>
    <row r="7" spans="1:5" x14ac:dyDescent="0.3">
      <c r="A7" s="2">
        <v>6</v>
      </c>
      <c r="B7" s="4" t="str">
        <f>INDEX('School Metadata'!C:C,MATCH('Trip Gen Metadata'!A7,'School Metadata'!A:A,0))</f>
        <v>Northeast Academy for Aerospace &amp; Advanced Technologies</v>
      </c>
      <c r="C7" s="8" t="s">
        <v>128</v>
      </c>
      <c r="D7" s="24">
        <f>INDEX('School Metadata'!D:D,MATCH('Trip Gen Metadata'!A7,'School Metadata'!A:A,0))</f>
        <v>44663</v>
      </c>
      <c r="E7" s="9" t="s">
        <v>126</v>
      </c>
    </row>
    <row r="8" spans="1:5" x14ac:dyDescent="0.3">
      <c r="A8" s="2">
        <v>7</v>
      </c>
      <c r="B8" s="4" t="str">
        <f>INDEX('School Metadata'!C:C,MATCH('Trip Gen Metadata'!A8,'School Metadata'!A:A,0))</f>
        <v>The Academy of Moore County</v>
      </c>
      <c r="C8" s="6" t="s">
        <v>122</v>
      </c>
      <c r="D8" s="24">
        <f>INDEX('School Metadata'!D:D,MATCH('Trip Gen Metadata'!A8,'School Metadata'!A:A,0))</f>
        <v>44670</v>
      </c>
    </row>
    <row r="9" spans="1:5" x14ac:dyDescent="0.3">
      <c r="A9" s="2">
        <v>8</v>
      </c>
      <c r="B9" s="4" t="str">
        <f>INDEX('School Metadata'!C:C,MATCH('Trip Gen Metadata'!A9,'School Metadata'!A:A,0))</f>
        <v>Rolesville Charter Academy</v>
      </c>
      <c r="C9" s="6" t="s">
        <v>122</v>
      </c>
      <c r="D9" s="24">
        <f>INDEX('School Metadata'!D:D,MATCH('Trip Gen Metadata'!A9,'School Metadata'!A:A,0))</f>
        <v>44672</v>
      </c>
      <c r="E9" s="9" t="s">
        <v>129</v>
      </c>
    </row>
    <row r="10" spans="1:5" x14ac:dyDescent="0.3">
      <c r="A10" s="2">
        <v>9</v>
      </c>
      <c r="B10" s="4" t="str">
        <f>INDEX('School Metadata'!C:C,MATCH('Trip Gen Metadata'!A10,'School Metadata'!A:A,0))</f>
        <v>Gate City Charter Academy</v>
      </c>
      <c r="C10" s="6" t="s">
        <v>122</v>
      </c>
      <c r="D10" s="24">
        <f>INDEX('School Metadata'!D:D,MATCH('Trip Gen Metadata'!A10,'School Metadata'!A:A,0))</f>
        <v>44678</v>
      </c>
    </row>
    <row r="11" spans="1:5" x14ac:dyDescent="0.3">
      <c r="A11" s="2">
        <v>10</v>
      </c>
      <c r="B11" s="4" t="str">
        <f>INDEX('School Metadata'!C:C,MATCH('Trip Gen Metadata'!A11,'School Metadata'!A:A,0))</f>
        <v>Bethany Community School</v>
      </c>
      <c r="C11" s="10" t="s">
        <v>130</v>
      </c>
      <c r="D11" s="24">
        <f>INDEX('School Metadata'!D:D,MATCH('Trip Gen Metadata'!A11,'School Metadata'!A:A,0))</f>
        <v>44679</v>
      </c>
      <c r="E11" s="9" t="s">
        <v>137</v>
      </c>
    </row>
    <row r="12" spans="1:5" x14ac:dyDescent="0.3">
      <c r="A12" s="2">
        <v>11</v>
      </c>
      <c r="B12" s="4" t="str">
        <f>INDEX('School Metadata'!C:C,MATCH('Trip Gen Metadata'!A12,'School Metadata'!A:A,0))</f>
        <v>Apprentice Academy High School of North Carolina</v>
      </c>
      <c r="C12" s="6" t="s">
        <v>122</v>
      </c>
      <c r="D12" s="24">
        <f>INDEX('School Metadata'!D:D,MATCH('Trip Gen Metadata'!A12,'School Metadata'!A:A,0))</f>
        <v>44684</v>
      </c>
    </row>
    <row r="13" spans="1:5" x14ac:dyDescent="0.3">
      <c r="A13" s="2">
        <v>12</v>
      </c>
      <c r="B13" s="4" t="str">
        <f>INDEX('School Metadata'!C:C,MATCH('Trip Gen Metadata'!A13,'School Metadata'!A:A,0))</f>
        <v>Telra Institute</v>
      </c>
      <c r="C13" s="10" t="s">
        <v>130</v>
      </c>
      <c r="D13" s="24">
        <f>INDEX('School Metadata'!D:D,MATCH('Trip Gen Metadata'!A13,'School Metadata'!A:A,0))</f>
        <v>44686</v>
      </c>
      <c r="E13" s="9" t="s">
        <v>131</v>
      </c>
    </row>
    <row r="14" spans="1:5" x14ac:dyDescent="0.3">
      <c r="A14" s="2">
        <v>13</v>
      </c>
      <c r="B14" s="4" t="str">
        <f>INDEX('School Metadata'!C:C,MATCH('Trip Gen Metadata'!A14,'School Metadata'!A:A,0))</f>
        <v>Arapahoe Charter School</v>
      </c>
      <c r="C14" s="6" t="s">
        <v>122</v>
      </c>
      <c r="D14" s="24">
        <f>INDEX('School Metadata'!D:D,MATCH('Trip Gen Metadata'!A14,'School Metadata'!A:A,0))</f>
        <v>44691</v>
      </c>
    </row>
    <row r="15" spans="1:5" x14ac:dyDescent="0.3">
      <c r="A15" s="2">
        <v>14</v>
      </c>
      <c r="B15" s="4" t="str">
        <f>INDEX('School Metadata'!C:C,MATCH('Trip Gen Metadata'!A15,'School Metadata'!A:A,0))</f>
        <v>Research Triangle High School</v>
      </c>
      <c r="C15" s="6" t="s">
        <v>122</v>
      </c>
      <c r="D15" s="24">
        <f>INDEX('School Metadata'!D:D,MATCH('Trip Gen Metadata'!A15,'School Metadata'!A:A,0))</f>
        <v>44692</v>
      </c>
    </row>
    <row r="16" spans="1:5" x14ac:dyDescent="0.3">
      <c r="A16" s="2">
        <v>15</v>
      </c>
      <c r="B16" s="4" t="str">
        <f>INDEX('School Metadata'!C:C,MATCH('Trip Gen Metadata'!A16,'School Metadata'!A:A,0))</f>
        <v>Oxford Preparatory School</v>
      </c>
      <c r="C16" s="8" t="s">
        <v>127</v>
      </c>
      <c r="D16" s="24">
        <f>INDEX('School Metadata'!D:D,MATCH('Trip Gen Metadata'!A16,'School Metadata'!A:A,0))</f>
        <v>44699</v>
      </c>
      <c r="E16" s="9" t="s">
        <v>132</v>
      </c>
    </row>
    <row r="17" spans="1:5" x14ac:dyDescent="0.3">
      <c r="A17" s="2">
        <v>16</v>
      </c>
      <c r="B17" s="4" t="str">
        <f>INDEX('School Metadata'!C:C,MATCH('Trip Gen Metadata'!A17,'School Metadata'!A:A,0))</f>
        <v>Voyager Academy</v>
      </c>
      <c r="C17" s="10" t="s">
        <v>130</v>
      </c>
      <c r="D17" s="24">
        <f>INDEX('School Metadata'!D:D,MATCH('Trip Gen Metadata'!A17,'School Metadata'!A:A,0))</f>
        <v>44700</v>
      </c>
      <c r="E17" s="9" t="s">
        <v>133</v>
      </c>
    </row>
    <row r="18" spans="1:5" x14ac:dyDescent="0.3">
      <c r="A18" s="2">
        <v>17</v>
      </c>
      <c r="B18" s="4" t="str">
        <f>INDEX('School Metadata'!C:C,MATCH('Trip Gen Metadata'!A18,'School Metadata'!A:A,0))</f>
        <v>Excelsior Classical Academy CFA</v>
      </c>
      <c r="C18" s="8" t="s">
        <v>130</v>
      </c>
      <c r="D18" s="24">
        <f>INDEX('School Metadata'!D:D,MATCH('Trip Gen Metadata'!A18,'School Metadata'!A:A,0))</f>
        <v>44714</v>
      </c>
      <c r="E18" s="9" t="s">
        <v>138</v>
      </c>
    </row>
    <row r="19" spans="1:5" x14ac:dyDescent="0.3">
      <c r="A19" s="2">
        <v>18</v>
      </c>
      <c r="B19" s="4" t="str">
        <f>INDEX('School Metadata'!C:C,MATCH('Trip Gen Metadata'!A19,'School Metadata'!A:A,0))</f>
        <v>East Wake High School</v>
      </c>
      <c r="C19" s="10" t="s">
        <v>130</v>
      </c>
      <c r="D19" s="24">
        <f>INDEX('School Metadata'!D:D,MATCH('Trip Gen Metadata'!A19,'School Metadata'!A:A,0))</f>
        <v>44824</v>
      </c>
      <c r="E19" s="9"/>
    </row>
    <row r="20" spans="1:5" x14ac:dyDescent="0.3">
      <c r="A20" s="2">
        <v>19</v>
      </c>
      <c r="B20" s="4" t="str">
        <f>INDEX('School Metadata'!C:C,MATCH('Trip Gen Metadata'!A20,'School Metadata'!A:A,0))</f>
        <v>Fuquay-Varina Middle</v>
      </c>
      <c r="C20" s="10" t="s">
        <v>130</v>
      </c>
      <c r="D20" s="24">
        <f>INDEX('School Metadata'!D:D,MATCH('Trip Gen Metadata'!A20,'School Metadata'!A:A,0))</f>
        <v>44826</v>
      </c>
    </row>
    <row r="21" spans="1:5" x14ac:dyDescent="0.3">
      <c r="A21" s="2">
        <v>20</v>
      </c>
      <c r="B21" s="4" t="str">
        <f>INDEX('School Metadata'!C:C,MATCH('Trip Gen Metadata'!A21,'School Metadata'!A:A,0))</f>
        <v>Southern Nash Middle</v>
      </c>
      <c r="C21" s="10" t="s">
        <v>130</v>
      </c>
      <c r="D21" s="24">
        <f>INDEX('School Metadata'!D:D,MATCH('Trip Gen Metadata'!A21,'School Metadata'!A:A,0))</f>
        <v>44831</v>
      </c>
    </row>
    <row r="22" spans="1:5" x14ac:dyDescent="0.3">
      <c r="A22" s="2">
        <v>21</v>
      </c>
      <c r="B22" s="4" t="str">
        <f>INDEX('School Metadata'!C:C,MATCH('Trip Gen Metadata'!A22,'School Metadata'!A:A,0))</f>
        <v>Selma Middle School</v>
      </c>
      <c r="C22" s="8" t="s">
        <v>128</v>
      </c>
      <c r="D22" s="24">
        <f>INDEX('School Metadata'!D:D,MATCH('Trip Gen Metadata'!A22,'School Metadata'!A:A,0))</f>
        <v>44833</v>
      </c>
      <c r="E22" s="9" t="s">
        <v>135</v>
      </c>
    </row>
    <row r="23" spans="1:5" x14ac:dyDescent="0.3">
      <c r="A23" s="2">
        <v>22</v>
      </c>
      <c r="B23" s="4" t="str">
        <f>INDEX('School Metadata'!C:C,MATCH('Trip Gen Metadata'!A23,'School Metadata'!A:A,0))</f>
        <v>Chatham School of Science &amp; Engineering</v>
      </c>
      <c r="C23" s="10" t="s">
        <v>130</v>
      </c>
      <c r="D23" s="24">
        <f>INDEX('School Metadata'!D:D,MATCH('Trip Gen Metadata'!A23,'School Metadata'!A:A,0))</f>
        <v>44838</v>
      </c>
    </row>
    <row r="24" spans="1:5" x14ac:dyDescent="0.3">
      <c r="A24" s="2">
        <v>23</v>
      </c>
      <c r="B24" s="4" t="str">
        <f>INDEX('School Metadata'!C:C,MATCH('Trip Gen Metadata'!A24,'School Metadata'!A:A,0))</f>
        <v>North Johnston High</v>
      </c>
      <c r="C24" s="6" t="s">
        <v>122</v>
      </c>
      <c r="D24" s="24">
        <f>INDEX('School Metadata'!D:D,MATCH('Trip Gen Metadata'!A24,'School Metadata'!A:A,0))</f>
        <v>44852</v>
      </c>
    </row>
    <row r="25" spans="1:5" x14ac:dyDescent="0.3">
      <c r="A25" s="2">
        <v>24</v>
      </c>
      <c r="B25" s="4" t="str">
        <f>INDEX('School Metadata'!C:C,MATCH('Trip Gen Metadata'!A25,'School Metadata'!A:A,0))</f>
        <v>Cleveland High School</v>
      </c>
      <c r="C25" s="6" t="s">
        <v>122</v>
      </c>
      <c r="D25" s="24">
        <f>INDEX('School Metadata'!D:D,MATCH('Trip Gen Metadata'!A25,'School Metadata'!A:A,0))</f>
        <v>44853</v>
      </c>
    </row>
    <row r="26" spans="1:5" x14ac:dyDescent="0.3">
      <c r="A26" s="2">
        <v>25</v>
      </c>
      <c r="B26" s="4" t="str">
        <f>INDEX('School Metadata'!C:C,MATCH('Trip Gen Metadata'!A26,'School Metadata'!A:A,0))</f>
        <v>West Johnston High</v>
      </c>
      <c r="C26" s="6" t="s">
        <v>122</v>
      </c>
      <c r="D26" s="24">
        <f>INDEX('School Metadata'!D:D,MATCH('Trip Gen Metadata'!A26,'School Metadata'!A:A,0))</f>
        <v>44854</v>
      </c>
    </row>
    <row r="27" spans="1:5" x14ac:dyDescent="0.3">
      <c r="A27" s="2">
        <v>26</v>
      </c>
      <c r="B27" s="4" t="str">
        <f>INDEX('School Metadata'!C:C,MATCH('Trip Gen Metadata'!A27,'School Metadata'!A:A,0))</f>
        <v>Southern Nash High</v>
      </c>
      <c r="C27" s="6" t="s">
        <v>122</v>
      </c>
      <c r="D27" s="24">
        <f>INDEX('School Metadata'!D:D,MATCH('Trip Gen Metadata'!A27,'School Metadata'!A:A,0))</f>
        <v>44859</v>
      </c>
    </row>
    <row r="28" spans="1:5" x14ac:dyDescent="0.3">
      <c r="A28" s="2">
        <v>27</v>
      </c>
      <c r="B28" s="4" t="str">
        <f>INDEX('School Metadata'!C:C,MATCH('Trip Gen Metadata'!A28,'School Metadata'!A:A,0))</f>
        <v>Lucama Elementary</v>
      </c>
      <c r="C28" s="8" t="s">
        <v>130</v>
      </c>
      <c r="D28" s="24">
        <f>INDEX('School Metadata'!D:D,MATCH('Trip Gen Metadata'!A28,'School Metadata'!A:A,0))</f>
        <v>44860</v>
      </c>
      <c r="E28" s="11" t="s">
        <v>139</v>
      </c>
    </row>
    <row r="29" spans="1:5" x14ac:dyDescent="0.3">
      <c r="A29" s="2">
        <v>28</v>
      </c>
      <c r="B29" s="4" t="str">
        <f>INDEX('School Metadata'!C:C,MATCH('Trip Gen Metadata'!A29,'School Metadata'!A:A,0))</f>
        <v>Gray Stone Day School</v>
      </c>
      <c r="C29" s="6" t="s">
        <v>122</v>
      </c>
      <c r="D29" s="24">
        <f>INDEX('School Metadata'!D:D,MATCH('Trip Gen Metadata'!A29,'School Metadata'!A:A,0))</f>
        <v>44866</v>
      </c>
    </row>
    <row r="30" spans="1:5" x14ac:dyDescent="0.3">
      <c r="A30" s="2">
        <v>29</v>
      </c>
      <c r="B30" s="4" t="str">
        <f>INDEX('School Metadata'!C:C,MATCH('Trip Gen Metadata'!A30,'School Metadata'!A:A,0))</f>
        <v>Mountain Island Charter School Inc</v>
      </c>
      <c r="C30" s="6" t="s">
        <v>122</v>
      </c>
      <c r="D30" s="24">
        <f>INDEX('School Metadata'!D:D,MATCH('Trip Gen Metadata'!A30,'School Metadata'!A:A,0))</f>
        <v>44867</v>
      </c>
    </row>
    <row r="31" spans="1:5" x14ac:dyDescent="0.3">
      <c r="A31" s="2">
        <v>30</v>
      </c>
      <c r="B31" s="4" t="str">
        <f>INDEX('School Metadata'!C:C,MATCH('Trip Gen Metadata'!A31,'School Metadata'!A:A,0))</f>
        <v>Stantonsburg Elementary</v>
      </c>
      <c r="C31" s="6" t="s">
        <v>122</v>
      </c>
      <c r="D31" s="24">
        <f>INDEX('School Metadata'!D:D,MATCH('Trip Gen Metadata'!A31,'School Metadata'!A:A,0))</f>
        <v>44874</v>
      </c>
    </row>
    <row r="32" spans="1:5" x14ac:dyDescent="0.3">
      <c r="A32" s="2">
        <v>31</v>
      </c>
      <c r="B32" s="4" t="str">
        <f>INDEX('School Metadata'!C:C,MATCH('Trip Gen Metadata'!A32,'School Metadata'!A:A,0))</f>
        <v>New Hope Elementary</v>
      </c>
      <c r="C32" s="6" t="s">
        <v>122</v>
      </c>
      <c r="D32" s="24">
        <f>INDEX('School Metadata'!D:D,MATCH('Trip Gen Metadata'!A32,'School Metadata'!A:A,0))</f>
        <v>44875</v>
      </c>
    </row>
    <row r="33" spans="1:5" x14ac:dyDescent="0.3">
      <c r="A33" s="2">
        <v>32</v>
      </c>
      <c r="B33" s="4" t="str">
        <f>INDEX('School Metadata'!C:C,MATCH('Trip Gen Metadata'!A33,'School Metadata'!A:A,0))</f>
        <v>Chatham Middle</v>
      </c>
      <c r="C33" s="6" t="s">
        <v>122</v>
      </c>
      <c r="D33" s="24">
        <f>INDEX('School Metadata'!D:D,MATCH('Trip Gen Metadata'!A33,'School Metadata'!A:A,0))</f>
        <v>44881</v>
      </c>
    </row>
    <row r="34" spans="1:5" x14ac:dyDescent="0.3">
      <c r="A34" s="2">
        <v>33</v>
      </c>
      <c r="B34" s="4" t="str">
        <f>INDEX('School Metadata'!C:C,MATCH('Trip Gen Metadata'!A34,'School Metadata'!A:A,0))</f>
        <v>Seaforth High School</v>
      </c>
      <c r="C34" s="6" t="s">
        <v>122</v>
      </c>
      <c r="D34" s="24">
        <f>INDEX('School Metadata'!D:D,MATCH('Trip Gen Metadata'!A34,'School Metadata'!A:A,0))</f>
        <v>44882</v>
      </c>
    </row>
    <row r="35" spans="1:5" x14ac:dyDescent="0.3">
      <c r="A35" s="2">
        <v>34</v>
      </c>
      <c r="B35" s="4" t="str">
        <f>INDEX('School Metadata'!C:C,MATCH('Trip Gen Metadata'!A35,'School Metadata'!A:A,0))</f>
        <v>Archer Lodge Middle</v>
      </c>
      <c r="C35" s="6" t="s">
        <v>122</v>
      </c>
      <c r="D35" s="24">
        <f>INDEX('School Metadata'!D:D,MATCH('Trip Gen Metadata'!A35,'School Metadata'!A:A,0))</f>
        <v>44894</v>
      </c>
    </row>
    <row r="36" spans="1:5" x14ac:dyDescent="0.3">
      <c r="A36" s="2">
        <v>35</v>
      </c>
      <c r="B36" s="4" t="str">
        <f>INDEX('School Metadata'!C:C,MATCH('Trip Gen Metadata'!A36,'School Metadata'!A:A,0))</f>
        <v>Winterville Charter Academy</v>
      </c>
      <c r="C36" s="8" t="s">
        <v>128</v>
      </c>
      <c r="D36" s="24">
        <f>INDEX('School Metadata'!D:D,MATCH('Trip Gen Metadata'!A36,'School Metadata'!A:A,0))</f>
        <v>44903</v>
      </c>
      <c r="E36" s="9"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Q87"/>
  <sheetViews>
    <sheetView workbookViewId="0">
      <selection activeCell="A2" sqref="A2"/>
    </sheetView>
  </sheetViews>
  <sheetFormatPr defaultRowHeight="14.4" x14ac:dyDescent="0.3"/>
  <cols>
    <col min="1" max="1" width="11.44140625" style="2" bestFit="1" customWidth="1"/>
    <col min="2" max="11" width="4.44140625" style="2" customWidth="1"/>
    <col min="12" max="12" width="12" bestFit="1" customWidth="1"/>
    <col min="13" max="277" width="4.44140625" customWidth="1"/>
  </cols>
  <sheetData>
    <row r="1" spans="1:277" x14ac:dyDescent="0.3">
      <c r="A1" s="31" t="s">
        <v>240</v>
      </c>
      <c r="B1" s="265" t="s">
        <v>241</v>
      </c>
      <c r="C1" s="265"/>
      <c r="D1" s="265"/>
      <c r="E1" s="265"/>
      <c r="F1" s="265"/>
      <c r="G1" s="265"/>
      <c r="H1" s="265"/>
      <c r="I1" s="265"/>
      <c r="J1" s="265"/>
      <c r="K1" s="265"/>
      <c r="L1" s="266" t="s">
        <v>693</v>
      </c>
      <c r="M1" s="266"/>
      <c r="N1" s="266"/>
      <c r="O1" s="266"/>
      <c r="P1" s="266"/>
      <c r="Q1" s="266"/>
      <c r="R1" s="266"/>
      <c r="S1" s="266"/>
      <c r="T1" s="266"/>
      <c r="U1" s="266"/>
      <c r="V1" s="266"/>
      <c r="W1" s="266"/>
      <c r="X1" s="266"/>
      <c r="Y1" s="266"/>
      <c r="Z1" s="266"/>
      <c r="AA1" s="266"/>
      <c r="AB1" s="267" t="s">
        <v>370</v>
      </c>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c r="CQ1" s="267"/>
      <c r="CR1" s="267"/>
      <c r="CS1" s="267"/>
      <c r="CT1" s="267"/>
      <c r="CU1" s="267"/>
      <c r="CV1" s="267"/>
      <c r="CW1" s="267"/>
      <c r="CX1" s="267"/>
      <c r="CY1" s="267"/>
      <c r="CZ1" s="267"/>
      <c r="DA1" s="267"/>
      <c r="DB1" s="267"/>
      <c r="DC1" s="267"/>
      <c r="DD1" s="267"/>
      <c r="DE1" s="267"/>
      <c r="DF1" s="267"/>
      <c r="DG1" s="267"/>
      <c r="DH1" s="267"/>
      <c r="DI1" s="267"/>
      <c r="DJ1" s="267"/>
      <c r="DK1" s="267"/>
      <c r="DL1" s="267"/>
      <c r="DM1" s="267"/>
      <c r="DN1" s="267"/>
      <c r="DO1" s="267"/>
      <c r="DP1" s="267"/>
      <c r="DQ1" s="267"/>
      <c r="DR1" s="267"/>
      <c r="DS1" s="267"/>
      <c r="DT1" s="267"/>
      <c r="DU1" s="267"/>
      <c r="DV1" s="267"/>
      <c r="DW1" s="267"/>
      <c r="DX1" s="267"/>
      <c r="DY1" s="267"/>
      <c r="DZ1" s="267"/>
      <c r="EA1" s="267"/>
      <c r="EB1" s="267"/>
      <c r="EC1" s="267"/>
      <c r="ED1" s="267"/>
      <c r="EE1" s="267"/>
      <c r="EF1" s="267"/>
      <c r="EG1" s="267"/>
      <c r="EH1" s="267"/>
      <c r="EI1" s="267"/>
      <c r="EJ1" s="267"/>
      <c r="EK1" s="267"/>
      <c r="EL1" s="267"/>
      <c r="EM1" s="267"/>
      <c r="EN1" s="267"/>
      <c r="EO1" s="267"/>
      <c r="EP1" s="267"/>
      <c r="EQ1" s="267"/>
      <c r="ER1" s="267"/>
      <c r="ES1" s="267"/>
      <c r="ET1" s="267"/>
      <c r="EU1" s="267"/>
      <c r="EV1" s="267"/>
      <c r="EW1" s="266" t="s">
        <v>371</v>
      </c>
      <c r="EX1" s="266"/>
      <c r="EY1" s="266"/>
      <c r="EZ1" s="266"/>
      <c r="FA1" s="266"/>
      <c r="FB1" s="266"/>
      <c r="FC1" s="266"/>
      <c r="FD1" s="266"/>
      <c r="FE1" s="266"/>
      <c r="FF1" s="266"/>
      <c r="FG1" s="266"/>
      <c r="FH1" s="266"/>
      <c r="FI1" s="266"/>
      <c r="FJ1" s="266"/>
      <c r="FK1" s="266"/>
      <c r="FL1" s="266"/>
      <c r="FM1" s="266"/>
      <c r="FN1" s="266"/>
      <c r="FO1" s="266"/>
      <c r="FP1" s="266"/>
      <c r="FQ1" s="266"/>
      <c r="FR1" s="266"/>
      <c r="FS1" s="266"/>
      <c r="FT1" s="266"/>
      <c r="FU1" s="266"/>
      <c r="FV1" s="266"/>
      <c r="FW1" s="266"/>
      <c r="FX1" s="266"/>
      <c r="FY1" s="266"/>
      <c r="FZ1" s="266"/>
      <c r="GA1" s="266"/>
      <c r="GB1" s="266"/>
      <c r="GC1" s="266"/>
      <c r="GD1" s="266"/>
      <c r="GE1" s="266"/>
      <c r="GF1" s="266"/>
      <c r="GG1" s="266"/>
      <c r="GH1" s="266"/>
      <c r="GI1" s="266"/>
      <c r="GJ1" s="266"/>
      <c r="GK1" s="266"/>
      <c r="GL1" s="266"/>
      <c r="GM1" s="266"/>
      <c r="GN1" s="266"/>
      <c r="GO1" s="266"/>
      <c r="GP1" s="266"/>
      <c r="GQ1" s="266"/>
      <c r="GR1" s="266"/>
      <c r="GS1" s="266"/>
      <c r="GT1" s="266"/>
      <c r="GU1" s="266"/>
      <c r="GV1" s="266"/>
      <c r="GW1" s="266"/>
      <c r="GX1" s="266"/>
      <c r="GY1" s="266"/>
      <c r="GZ1" s="266"/>
      <c r="HA1" s="266"/>
      <c r="HB1" s="266"/>
      <c r="HC1" s="266"/>
      <c r="HD1" s="266"/>
      <c r="HE1" s="266"/>
      <c r="HF1" s="266"/>
      <c r="HG1" s="266"/>
      <c r="HH1" s="266"/>
      <c r="HI1" s="266"/>
      <c r="HJ1" s="266"/>
      <c r="HK1" s="266"/>
      <c r="HL1" s="266"/>
      <c r="HM1" s="266"/>
      <c r="HN1" s="266"/>
      <c r="HO1" s="266"/>
      <c r="HP1" s="266"/>
      <c r="HQ1" s="266"/>
      <c r="HR1" s="266"/>
      <c r="HS1" s="266"/>
      <c r="HT1" s="266"/>
      <c r="HU1" s="266"/>
      <c r="HV1" s="266"/>
      <c r="HW1" s="266"/>
      <c r="HX1" s="266"/>
      <c r="HY1" s="266"/>
      <c r="HZ1" s="266"/>
      <c r="IA1" s="266"/>
      <c r="IB1" s="266"/>
      <c r="IC1" s="266"/>
      <c r="ID1" s="266"/>
      <c r="IE1" s="266"/>
      <c r="IF1" s="266"/>
      <c r="IG1" s="266"/>
      <c r="IH1" s="266"/>
      <c r="II1" s="266"/>
      <c r="IJ1" s="266"/>
      <c r="IK1" s="266"/>
      <c r="IL1" s="266"/>
      <c r="IM1" s="266"/>
      <c r="IN1" s="266"/>
      <c r="IO1" s="266"/>
      <c r="IP1" s="266"/>
      <c r="IQ1" s="266"/>
      <c r="IR1" s="266"/>
      <c r="IS1" s="266"/>
      <c r="IT1" s="266"/>
      <c r="IU1" s="266"/>
      <c r="IV1" s="266"/>
      <c r="IW1" s="266"/>
      <c r="IX1" s="266"/>
      <c r="IY1" s="266"/>
      <c r="IZ1" s="266"/>
      <c r="JA1" s="266"/>
      <c r="JB1" s="266"/>
      <c r="JC1" s="266"/>
      <c r="JD1" s="266"/>
      <c r="JE1" s="266"/>
      <c r="JF1" s="266"/>
      <c r="JG1" s="266"/>
      <c r="JH1" s="266"/>
      <c r="JI1" s="266"/>
      <c r="JJ1" s="266"/>
      <c r="JK1" s="266"/>
      <c r="JL1" s="266"/>
      <c r="JM1" s="266"/>
      <c r="JN1" s="266"/>
      <c r="JO1" s="266"/>
      <c r="JP1" s="266"/>
      <c r="JQ1" s="266"/>
    </row>
    <row r="2" spans="1:277" ht="208.8" x14ac:dyDescent="0.3">
      <c r="A2" s="30" t="s">
        <v>140</v>
      </c>
      <c r="B2" s="28" t="s">
        <v>214</v>
      </c>
      <c r="C2" s="28" t="s">
        <v>215</v>
      </c>
      <c r="D2" s="28" t="s">
        <v>216</v>
      </c>
      <c r="E2" s="28" t="s">
        <v>217</v>
      </c>
      <c r="F2" s="28" t="s">
        <v>218</v>
      </c>
      <c r="G2" s="28" t="s">
        <v>219</v>
      </c>
      <c r="H2" s="28" t="s">
        <v>220</v>
      </c>
      <c r="I2" s="28" t="s">
        <v>221</v>
      </c>
      <c r="J2" s="28" t="s">
        <v>222</v>
      </c>
      <c r="K2" s="28" t="s">
        <v>223</v>
      </c>
      <c r="L2" s="29" t="s">
        <v>224</v>
      </c>
      <c r="M2" s="29" t="s">
        <v>225</v>
      </c>
      <c r="N2" s="29" t="s">
        <v>226</v>
      </c>
      <c r="O2" s="29" t="s">
        <v>227</v>
      </c>
      <c r="P2" s="29" t="s">
        <v>228</v>
      </c>
      <c r="Q2" s="29" t="s">
        <v>229</v>
      </c>
      <c r="R2" s="29" t="s">
        <v>230</v>
      </c>
      <c r="S2" s="29" t="s">
        <v>231</v>
      </c>
      <c r="T2" s="29" t="s">
        <v>232</v>
      </c>
      <c r="U2" s="29" t="s">
        <v>233</v>
      </c>
      <c r="V2" s="29" t="s">
        <v>234</v>
      </c>
      <c r="W2" s="29" t="s">
        <v>235</v>
      </c>
      <c r="X2" s="29" t="s">
        <v>236</v>
      </c>
      <c r="Y2" s="29" t="s">
        <v>237</v>
      </c>
      <c r="Z2" s="29" t="s">
        <v>238</v>
      </c>
      <c r="AA2" s="29" t="s">
        <v>239</v>
      </c>
      <c r="AB2" s="32" t="s">
        <v>243</v>
      </c>
      <c r="AC2" s="32" t="s">
        <v>245</v>
      </c>
      <c r="AD2" s="32" t="s">
        <v>244</v>
      </c>
      <c r="AE2" s="32" t="s">
        <v>246</v>
      </c>
      <c r="AF2" s="32" t="s">
        <v>247</v>
      </c>
      <c r="AG2" s="32" t="s">
        <v>248</v>
      </c>
      <c r="AH2" s="32" t="s">
        <v>249</v>
      </c>
      <c r="AI2" s="32" t="s">
        <v>250</v>
      </c>
      <c r="AJ2" s="32" t="s">
        <v>251</v>
      </c>
      <c r="AK2" s="32" t="s">
        <v>252</v>
      </c>
      <c r="AL2" s="32" t="s">
        <v>253</v>
      </c>
      <c r="AM2" s="32" t="s">
        <v>254</v>
      </c>
      <c r="AN2" s="32" t="s">
        <v>255</v>
      </c>
      <c r="AO2" s="32" t="s">
        <v>256</v>
      </c>
      <c r="AP2" s="32" t="s">
        <v>257</v>
      </c>
      <c r="AQ2" s="32" t="s">
        <v>258</v>
      </c>
      <c r="AR2" s="32" t="s">
        <v>259</v>
      </c>
      <c r="AS2" s="32" t="s">
        <v>260</v>
      </c>
      <c r="AT2" s="32" t="s">
        <v>261</v>
      </c>
      <c r="AU2" s="32" t="s">
        <v>262</v>
      </c>
      <c r="AV2" s="32" t="s">
        <v>263</v>
      </c>
      <c r="AW2" s="32" t="s">
        <v>264</v>
      </c>
      <c r="AX2" s="32" t="s">
        <v>265</v>
      </c>
      <c r="AY2" s="32" t="s">
        <v>266</v>
      </c>
      <c r="AZ2" s="32" t="s">
        <v>267</v>
      </c>
      <c r="BA2" s="32" t="s">
        <v>268</v>
      </c>
      <c r="BB2" s="32" t="s">
        <v>269</v>
      </c>
      <c r="BC2" s="32" t="s">
        <v>270</v>
      </c>
      <c r="BD2" s="32" t="s">
        <v>271</v>
      </c>
      <c r="BE2" s="32" t="s">
        <v>272</v>
      </c>
      <c r="BF2" s="32" t="s">
        <v>273</v>
      </c>
      <c r="BG2" s="32" t="s">
        <v>274</v>
      </c>
      <c r="BH2" s="32" t="s">
        <v>275</v>
      </c>
      <c r="BI2" s="32" t="s">
        <v>276</v>
      </c>
      <c r="BJ2" s="32" t="s">
        <v>277</v>
      </c>
      <c r="BK2" s="32" t="s">
        <v>278</v>
      </c>
      <c r="BL2" s="32" t="s">
        <v>279</v>
      </c>
      <c r="BM2" s="32" t="s">
        <v>280</v>
      </c>
      <c r="BN2" s="32" t="s">
        <v>281</v>
      </c>
      <c r="BO2" s="32" t="s">
        <v>282</v>
      </c>
      <c r="BP2" s="32" t="s">
        <v>283</v>
      </c>
      <c r="BQ2" s="32" t="s">
        <v>284</v>
      </c>
      <c r="BR2" s="32" t="s">
        <v>285</v>
      </c>
      <c r="BS2" s="32" t="s">
        <v>286</v>
      </c>
      <c r="BT2" s="32" t="s">
        <v>287</v>
      </c>
      <c r="BU2" s="32" t="s">
        <v>288</v>
      </c>
      <c r="BV2" s="32" t="s">
        <v>289</v>
      </c>
      <c r="BW2" s="32" t="s">
        <v>290</v>
      </c>
      <c r="BX2" s="32" t="s">
        <v>291</v>
      </c>
      <c r="BY2" s="32" t="s">
        <v>292</v>
      </c>
      <c r="BZ2" s="32" t="s">
        <v>293</v>
      </c>
      <c r="CA2" s="32" t="s">
        <v>294</v>
      </c>
      <c r="CB2" s="32" t="s">
        <v>295</v>
      </c>
      <c r="CC2" s="32" t="s">
        <v>296</v>
      </c>
      <c r="CD2" s="32" t="s">
        <v>297</v>
      </c>
      <c r="CE2" s="32" t="s">
        <v>298</v>
      </c>
      <c r="CF2" s="32" t="s">
        <v>299</v>
      </c>
      <c r="CG2" s="32" t="s">
        <v>300</v>
      </c>
      <c r="CH2" s="32" t="s">
        <v>301</v>
      </c>
      <c r="CI2" s="32" t="s">
        <v>302</v>
      </c>
      <c r="CJ2" s="32" t="s">
        <v>303</v>
      </c>
      <c r="CK2" s="32" t="s">
        <v>304</v>
      </c>
      <c r="CL2" s="32" t="s">
        <v>305</v>
      </c>
      <c r="CM2" s="32" t="s">
        <v>306</v>
      </c>
      <c r="CN2" s="32" t="s">
        <v>307</v>
      </c>
      <c r="CO2" s="32" t="s">
        <v>308</v>
      </c>
      <c r="CP2" s="32" t="s">
        <v>309</v>
      </c>
      <c r="CQ2" s="32" t="s">
        <v>310</v>
      </c>
      <c r="CR2" s="32" t="s">
        <v>311</v>
      </c>
      <c r="CS2" s="32" t="s">
        <v>312</v>
      </c>
      <c r="CT2" s="32" t="s">
        <v>313</v>
      </c>
      <c r="CU2" s="32" t="s">
        <v>314</v>
      </c>
      <c r="CV2" s="32" t="s">
        <v>315</v>
      </c>
      <c r="CW2" s="32" t="s">
        <v>316</v>
      </c>
      <c r="CX2" s="32" t="s">
        <v>317</v>
      </c>
      <c r="CY2" s="32" t="s">
        <v>318</v>
      </c>
      <c r="CZ2" s="32" t="s">
        <v>319</v>
      </c>
      <c r="DA2" s="32" t="s">
        <v>320</v>
      </c>
      <c r="DB2" s="32" t="s">
        <v>321</v>
      </c>
      <c r="DC2" s="32" t="s">
        <v>322</v>
      </c>
      <c r="DD2" s="32" t="s">
        <v>323</v>
      </c>
      <c r="DE2" s="32" t="s">
        <v>324</v>
      </c>
      <c r="DF2" s="32" t="s">
        <v>325</v>
      </c>
      <c r="DG2" s="32" t="s">
        <v>326</v>
      </c>
      <c r="DH2" s="32" t="s">
        <v>327</v>
      </c>
      <c r="DI2" s="32" t="s">
        <v>328</v>
      </c>
      <c r="DJ2" s="32" t="s">
        <v>329</v>
      </c>
      <c r="DK2" s="32" t="s">
        <v>330</v>
      </c>
      <c r="DL2" s="32" t="s">
        <v>331</v>
      </c>
      <c r="DM2" s="32" t="s">
        <v>332</v>
      </c>
      <c r="DN2" s="32" t="s">
        <v>333</v>
      </c>
      <c r="DO2" s="32" t="s">
        <v>334</v>
      </c>
      <c r="DP2" s="32" t="s">
        <v>335</v>
      </c>
      <c r="DQ2" s="32" t="s">
        <v>336</v>
      </c>
      <c r="DR2" s="32" t="s">
        <v>337</v>
      </c>
      <c r="DS2" s="32" t="s">
        <v>338</v>
      </c>
      <c r="DT2" s="32" t="s">
        <v>339</v>
      </c>
      <c r="DU2" s="32" t="s">
        <v>340</v>
      </c>
      <c r="DV2" s="32" t="s">
        <v>341</v>
      </c>
      <c r="DW2" s="32" t="s">
        <v>342</v>
      </c>
      <c r="DX2" s="32" t="s">
        <v>343</v>
      </c>
      <c r="DY2" s="32" t="s">
        <v>344</v>
      </c>
      <c r="DZ2" s="32" t="s">
        <v>345</v>
      </c>
      <c r="EA2" s="32" t="s">
        <v>346</v>
      </c>
      <c r="EB2" s="32" t="s">
        <v>347</v>
      </c>
      <c r="EC2" s="32" t="s">
        <v>348</v>
      </c>
      <c r="ED2" s="32" t="s">
        <v>349</v>
      </c>
      <c r="EE2" s="32" t="s">
        <v>350</v>
      </c>
      <c r="EF2" s="32" t="s">
        <v>351</v>
      </c>
      <c r="EG2" s="32" t="s">
        <v>352</v>
      </c>
      <c r="EH2" s="32" t="s">
        <v>353</v>
      </c>
      <c r="EI2" s="32" t="s">
        <v>354</v>
      </c>
      <c r="EJ2" s="32" t="s">
        <v>355</v>
      </c>
      <c r="EK2" s="32" t="s">
        <v>356</v>
      </c>
      <c r="EL2" s="32" t="s">
        <v>357</v>
      </c>
      <c r="EM2" s="32" t="s">
        <v>358</v>
      </c>
      <c r="EN2" s="32" t="s">
        <v>359</v>
      </c>
      <c r="EO2" s="32" t="s">
        <v>360</v>
      </c>
      <c r="EP2" s="32" t="s">
        <v>361</v>
      </c>
      <c r="EQ2" s="32" t="s">
        <v>362</v>
      </c>
      <c r="ER2" s="32" t="s">
        <v>363</v>
      </c>
      <c r="ES2" s="32" t="s">
        <v>364</v>
      </c>
      <c r="ET2" s="32" t="s">
        <v>365</v>
      </c>
      <c r="EU2" s="32" t="s">
        <v>366</v>
      </c>
      <c r="EV2" s="32" t="s">
        <v>367</v>
      </c>
      <c r="EW2" s="32" t="s">
        <v>243</v>
      </c>
      <c r="EX2" s="32" t="s">
        <v>245</v>
      </c>
      <c r="EY2" s="32" t="s">
        <v>244</v>
      </c>
      <c r="EZ2" s="32" t="s">
        <v>246</v>
      </c>
      <c r="FA2" s="32" t="s">
        <v>247</v>
      </c>
      <c r="FB2" s="32" t="s">
        <v>248</v>
      </c>
      <c r="FC2" s="32" t="s">
        <v>249</v>
      </c>
      <c r="FD2" s="32" t="s">
        <v>250</v>
      </c>
      <c r="FE2" s="32" t="s">
        <v>251</v>
      </c>
      <c r="FF2" s="32" t="s">
        <v>252</v>
      </c>
      <c r="FG2" s="32" t="s">
        <v>253</v>
      </c>
      <c r="FH2" s="32" t="s">
        <v>254</v>
      </c>
      <c r="FI2" s="32" t="s">
        <v>255</v>
      </c>
      <c r="FJ2" s="32" t="s">
        <v>256</v>
      </c>
      <c r="FK2" s="32" t="s">
        <v>257</v>
      </c>
      <c r="FL2" s="32" t="s">
        <v>258</v>
      </c>
      <c r="FM2" s="32" t="s">
        <v>259</v>
      </c>
      <c r="FN2" s="32" t="s">
        <v>260</v>
      </c>
      <c r="FO2" s="32" t="s">
        <v>261</v>
      </c>
      <c r="FP2" s="32" t="s">
        <v>262</v>
      </c>
      <c r="FQ2" s="32" t="s">
        <v>263</v>
      </c>
      <c r="FR2" s="32" t="s">
        <v>264</v>
      </c>
      <c r="FS2" s="32" t="s">
        <v>265</v>
      </c>
      <c r="FT2" s="32" t="s">
        <v>266</v>
      </c>
      <c r="FU2" s="32" t="s">
        <v>267</v>
      </c>
      <c r="FV2" s="32" t="s">
        <v>268</v>
      </c>
      <c r="FW2" s="32" t="s">
        <v>269</v>
      </c>
      <c r="FX2" s="32" t="s">
        <v>270</v>
      </c>
      <c r="FY2" s="32" t="s">
        <v>271</v>
      </c>
      <c r="FZ2" s="32" t="s">
        <v>272</v>
      </c>
      <c r="GA2" s="32" t="s">
        <v>273</v>
      </c>
      <c r="GB2" s="32" t="s">
        <v>274</v>
      </c>
      <c r="GC2" s="32" t="s">
        <v>275</v>
      </c>
      <c r="GD2" s="32" t="s">
        <v>276</v>
      </c>
      <c r="GE2" s="32" t="s">
        <v>277</v>
      </c>
      <c r="GF2" s="32" t="s">
        <v>278</v>
      </c>
      <c r="GG2" s="32" t="s">
        <v>279</v>
      </c>
      <c r="GH2" s="32" t="s">
        <v>280</v>
      </c>
      <c r="GI2" s="32" t="s">
        <v>281</v>
      </c>
      <c r="GJ2" s="32" t="s">
        <v>282</v>
      </c>
      <c r="GK2" s="32" t="s">
        <v>283</v>
      </c>
      <c r="GL2" s="32" t="s">
        <v>284</v>
      </c>
      <c r="GM2" s="32" t="s">
        <v>285</v>
      </c>
      <c r="GN2" s="32" t="s">
        <v>286</v>
      </c>
      <c r="GO2" s="32" t="s">
        <v>287</v>
      </c>
      <c r="GP2" s="32" t="s">
        <v>288</v>
      </c>
      <c r="GQ2" s="32" t="s">
        <v>289</v>
      </c>
      <c r="GR2" s="32" t="s">
        <v>290</v>
      </c>
      <c r="GS2" s="32" t="s">
        <v>291</v>
      </c>
      <c r="GT2" s="32" t="s">
        <v>292</v>
      </c>
      <c r="GU2" s="32" t="s">
        <v>293</v>
      </c>
      <c r="GV2" s="32" t="s">
        <v>294</v>
      </c>
      <c r="GW2" s="32" t="s">
        <v>295</v>
      </c>
      <c r="GX2" s="32" t="s">
        <v>296</v>
      </c>
      <c r="GY2" s="32" t="s">
        <v>297</v>
      </c>
      <c r="GZ2" s="32" t="s">
        <v>298</v>
      </c>
      <c r="HA2" s="32" t="s">
        <v>299</v>
      </c>
      <c r="HB2" s="32" t="s">
        <v>300</v>
      </c>
      <c r="HC2" s="32" t="s">
        <v>301</v>
      </c>
      <c r="HD2" s="32" t="s">
        <v>302</v>
      </c>
      <c r="HE2" s="32" t="s">
        <v>303</v>
      </c>
      <c r="HF2" s="32" t="s">
        <v>304</v>
      </c>
      <c r="HG2" s="32" t="s">
        <v>305</v>
      </c>
      <c r="HH2" s="32" t="s">
        <v>306</v>
      </c>
      <c r="HI2" s="32" t="s">
        <v>307</v>
      </c>
      <c r="HJ2" s="32" t="s">
        <v>308</v>
      </c>
      <c r="HK2" s="32" t="s">
        <v>309</v>
      </c>
      <c r="HL2" s="32" t="s">
        <v>310</v>
      </c>
      <c r="HM2" s="32" t="s">
        <v>311</v>
      </c>
      <c r="HN2" s="32" t="s">
        <v>312</v>
      </c>
      <c r="HO2" s="32" t="s">
        <v>313</v>
      </c>
      <c r="HP2" s="32" t="s">
        <v>314</v>
      </c>
      <c r="HQ2" s="32" t="s">
        <v>315</v>
      </c>
      <c r="HR2" s="32" t="s">
        <v>316</v>
      </c>
      <c r="HS2" s="32" t="s">
        <v>317</v>
      </c>
      <c r="HT2" s="32" t="s">
        <v>318</v>
      </c>
      <c r="HU2" s="32" t="s">
        <v>319</v>
      </c>
      <c r="HV2" s="32" t="s">
        <v>320</v>
      </c>
      <c r="HW2" s="32" t="s">
        <v>321</v>
      </c>
      <c r="HX2" s="32" t="s">
        <v>322</v>
      </c>
      <c r="HY2" s="32" t="s">
        <v>323</v>
      </c>
      <c r="HZ2" s="32" t="s">
        <v>324</v>
      </c>
      <c r="IA2" s="32" t="s">
        <v>325</v>
      </c>
      <c r="IB2" s="32" t="s">
        <v>326</v>
      </c>
      <c r="IC2" s="32" t="s">
        <v>327</v>
      </c>
      <c r="ID2" s="32" t="s">
        <v>328</v>
      </c>
      <c r="IE2" s="32" t="s">
        <v>329</v>
      </c>
      <c r="IF2" s="32" t="s">
        <v>330</v>
      </c>
      <c r="IG2" s="32" t="s">
        <v>331</v>
      </c>
      <c r="IH2" s="32" t="s">
        <v>332</v>
      </c>
      <c r="II2" s="32" t="s">
        <v>333</v>
      </c>
      <c r="IJ2" s="32" t="s">
        <v>334</v>
      </c>
      <c r="IK2" s="32" t="s">
        <v>335</v>
      </c>
      <c r="IL2" s="32" t="s">
        <v>336</v>
      </c>
      <c r="IM2" s="32" t="s">
        <v>337</v>
      </c>
      <c r="IN2" s="32" t="s">
        <v>338</v>
      </c>
      <c r="IO2" s="32" t="s">
        <v>339</v>
      </c>
      <c r="IP2" s="32" t="s">
        <v>340</v>
      </c>
      <c r="IQ2" s="32" t="s">
        <v>341</v>
      </c>
      <c r="IR2" s="32" t="s">
        <v>342</v>
      </c>
      <c r="IS2" s="32" t="s">
        <v>343</v>
      </c>
      <c r="IT2" s="32" t="s">
        <v>344</v>
      </c>
      <c r="IU2" s="32" t="s">
        <v>345</v>
      </c>
      <c r="IV2" s="32" t="s">
        <v>346</v>
      </c>
      <c r="IW2" s="32" t="s">
        <v>347</v>
      </c>
      <c r="IX2" s="32" t="s">
        <v>348</v>
      </c>
      <c r="IY2" s="32" t="s">
        <v>349</v>
      </c>
      <c r="IZ2" s="32" t="s">
        <v>350</v>
      </c>
      <c r="JA2" s="32" t="s">
        <v>351</v>
      </c>
      <c r="JB2" s="32" t="s">
        <v>352</v>
      </c>
      <c r="JC2" s="32" t="s">
        <v>353</v>
      </c>
      <c r="JD2" s="32" t="s">
        <v>354</v>
      </c>
      <c r="JE2" s="32" t="s">
        <v>355</v>
      </c>
      <c r="JF2" s="32" t="s">
        <v>356</v>
      </c>
      <c r="JG2" s="32" t="s">
        <v>357</v>
      </c>
      <c r="JH2" s="32" t="s">
        <v>358</v>
      </c>
      <c r="JI2" s="32" t="s">
        <v>359</v>
      </c>
      <c r="JJ2" s="32" t="s">
        <v>360</v>
      </c>
      <c r="JK2" s="32" t="s">
        <v>361</v>
      </c>
      <c r="JL2" s="32" t="s">
        <v>362</v>
      </c>
      <c r="JM2" s="32" t="s">
        <v>363</v>
      </c>
      <c r="JN2" s="32" t="s">
        <v>364</v>
      </c>
      <c r="JO2" s="32" t="s">
        <v>365</v>
      </c>
      <c r="JP2" s="32" t="s">
        <v>366</v>
      </c>
      <c r="JQ2" s="32" t="s">
        <v>367</v>
      </c>
    </row>
    <row r="3" spans="1:277" s="2" customFormat="1" x14ac:dyDescent="0.3">
      <c r="A3" s="2">
        <v>1</v>
      </c>
      <c r="B3" s="2">
        <v>0</v>
      </c>
      <c r="C3" s="2">
        <v>0</v>
      </c>
      <c r="D3" s="2">
        <v>0</v>
      </c>
      <c r="E3" s="2">
        <v>0</v>
      </c>
      <c r="F3" s="2">
        <v>0</v>
      </c>
      <c r="G3" s="2">
        <v>0</v>
      </c>
      <c r="H3" s="2">
        <v>0</v>
      </c>
      <c r="I3" s="2">
        <v>1</v>
      </c>
      <c r="L3" s="2">
        <v>7.4324324324324301E-2</v>
      </c>
      <c r="N3" s="2">
        <v>0</v>
      </c>
      <c r="O3" s="2">
        <v>0</v>
      </c>
      <c r="T3" s="2">
        <v>7.9342702702702699</v>
      </c>
      <c r="U3" s="2">
        <v>0</v>
      </c>
      <c r="V3" s="2">
        <v>0</v>
      </c>
      <c r="AA3" s="2">
        <v>7.2635675675675602</v>
      </c>
      <c r="AD3" s="2">
        <v>1.3513513513513499E-3</v>
      </c>
      <c r="AE3" s="2">
        <v>0</v>
      </c>
      <c r="AF3" s="2">
        <v>0</v>
      </c>
      <c r="AG3" s="2">
        <v>0</v>
      </c>
      <c r="AH3" s="2">
        <v>1.3513513513513499E-3</v>
      </c>
      <c r="AI3" s="2">
        <v>1.3513513513513499E-3</v>
      </c>
      <c r="AJ3" s="2">
        <v>0</v>
      </c>
      <c r="AK3" s="2">
        <v>2.7027027027026998E-3</v>
      </c>
      <c r="AL3" s="2">
        <v>1.3513513513513499E-3</v>
      </c>
      <c r="AM3" s="2">
        <v>2.7027027027026998E-3</v>
      </c>
      <c r="AN3" s="2">
        <v>6.7567567567567502E-3</v>
      </c>
      <c r="AO3" s="2">
        <v>4.0540540540540499E-3</v>
      </c>
      <c r="AP3" s="2">
        <v>1.62162162162162E-2</v>
      </c>
      <c r="AQ3" s="2">
        <v>1.62162162162162E-2</v>
      </c>
      <c r="AR3" s="2">
        <v>3.3783783783783702E-2</v>
      </c>
      <c r="AS3" s="2">
        <v>4.3243243243243197E-2</v>
      </c>
      <c r="AT3" s="2">
        <v>8.6486486486486394E-2</v>
      </c>
      <c r="AU3" s="2">
        <v>0.104054054054054</v>
      </c>
      <c r="AV3" s="2">
        <v>0.10945945945945899</v>
      </c>
      <c r="AW3" s="2">
        <v>0.102702702702702</v>
      </c>
      <c r="AX3" s="2">
        <v>8.7837837837837801E-2</v>
      </c>
      <c r="AY3" s="2">
        <v>8.1081081081080999E-3</v>
      </c>
      <c r="AZ3" s="2">
        <v>9.45945945945946E-3</v>
      </c>
      <c r="BA3" s="2">
        <v>1.21621621621621E-2</v>
      </c>
      <c r="BB3" s="2">
        <v>0</v>
      </c>
      <c r="BC3" s="2">
        <v>1.3513513513513499E-3</v>
      </c>
      <c r="BD3" s="2">
        <v>1.3513513513513499E-3</v>
      </c>
      <c r="BE3" s="2">
        <v>1.3513513513513499E-3</v>
      </c>
      <c r="BF3" s="2">
        <v>1.3513513513513499E-3</v>
      </c>
      <c r="BG3" s="2">
        <v>0</v>
      </c>
      <c r="BH3" s="2">
        <v>0</v>
      </c>
      <c r="BI3" s="2">
        <v>1.3513513513513499E-3</v>
      </c>
      <c r="BJ3" s="2">
        <v>1.3513513513513499E-3</v>
      </c>
      <c r="BK3" s="2">
        <v>0</v>
      </c>
      <c r="BL3" s="2">
        <v>1.3513513513513499E-3</v>
      </c>
      <c r="BM3" s="2">
        <v>1.3513513513513499E-3</v>
      </c>
      <c r="BN3" s="2">
        <v>2.7027027027026998E-3</v>
      </c>
      <c r="BO3" s="2">
        <v>2.7027027027026998E-3</v>
      </c>
      <c r="BP3" s="2">
        <v>0</v>
      </c>
      <c r="BQ3" s="2">
        <v>1.3513513513513499E-3</v>
      </c>
      <c r="BR3" s="2">
        <v>1.3513513513513499E-3</v>
      </c>
      <c r="BS3" s="2">
        <v>1.3513513513513499E-3</v>
      </c>
      <c r="BT3" s="2">
        <v>0</v>
      </c>
      <c r="BU3" s="2">
        <v>0</v>
      </c>
      <c r="BV3" s="2">
        <v>0</v>
      </c>
      <c r="BW3" s="2">
        <v>0</v>
      </c>
      <c r="BX3" s="2">
        <v>2.7027027027026998E-3</v>
      </c>
      <c r="BY3" s="2">
        <v>1.3513513513513499E-3</v>
      </c>
      <c r="BZ3" s="2">
        <v>1.14345114345114E-3</v>
      </c>
      <c r="CA3" s="2">
        <v>0</v>
      </c>
      <c r="CB3" s="2">
        <v>1.3513513513513499E-3</v>
      </c>
      <c r="CC3" s="2">
        <v>1.3513513513513499E-3</v>
      </c>
      <c r="CD3" s="2">
        <v>0</v>
      </c>
      <c r="CE3" s="2">
        <v>0</v>
      </c>
      <c r="CF3" s="2">
        <v>2.7027027027026998E-3</v>
      </c>
      <c r="CG3" s="2">
        <v>2.7027027027026998E-3</v>
      </c>
      <c r="CH3" s="2">
        <v>1.3513513513513499E-3</v>
      </c>
      <c r="CI3" s="2">
        <v>1.3513513513513499E-3</v>
      </c>
      <c r="CJ3" s="2">
        <v>0</v>
      </c>
      <c r="CK3" s="2">
        <v>0</v>
      </c>
      <c r="CL3" s="2">
        <v>0</v>
      </c>
      <c r="CM3" s="2">
        <v>2.7027027027026998E-3</v>
      </c>
      <c r="CN3" s="2">
        <v>0</v>
      </c>
      <c r="CO3" s="2">
        <v>1.3513513513513499E-3</v>
      </c>
      <c r="CP3" s="2">
        <v>2.7027027027026998E-3</v>
      </c>
      <c r="CQ3" s="2">
        <v>0</v>
      </c>
      <c r="CR3" s="2">
        <v>1.3513513513513499E-3</v>
      </c>
      <c r="CS3" s="2">
        <v>1.3513513513513499E-3</v>
      </c>
      <c r="CT3" s="2">
        <v>4.0540540540540499E-3</v>
      </c>
      <c r="CU3" s="2">
        <v>5.4054054054053996E-3</v>
      </c>
      <c r="CV3" s="2">
        <v>6.7567567567567502E-3</v>
      </c>
      <c r="CW3" s="2">
        <v>5.4054054054053996E-3</v>
      </c>
      <c r="CX3" s="2">
        <v>1.21621621621621E-2</v>
      </c>
      <c r="CY3" s="2">
        <v>1.0810810810810799E-2</v>
      </c>
      <c r="CZ3" s="2">
        <v>1.48648648648648E-2</v>
      </c>
      <c r="DA3" s="2">
        <v>8.1081081081080999E-3</v>
      </c>
      <c r="DB3" s="2">
        <v>2.0270270270270199E-2</v>
      </c>
      <c r="DC3" s="2">
        <v>1.48648648648648E-2</v>
      </c>
      <c r="DD3" s="2">
        <v>2.2972972972972901E-2</v>
      </c>
      <c r="DE3" s="2">
        <v>2.2972972972972901E-2</v>
      </c>
      <c r="DF3" s="2">
        <v>2.7027027027027001E-2</v>
      </c>
      <c r="DG3" s="2">
        <v>2.97297297297297E-2</v>
      </c>
      <c r="DH3" s="2">
        <v>4.4594594594594597E-2</v>
      </c>
      <c r="DI3" s="2">
        <v>3.5135135135135102E-2</v>
      </c>
      <c r="DJ3" s="2">
        <v>2.97297297297297E-2</v>
      </c>
      <c r="DK3" s="2">
        <v>3.07432432432432E-2</v>
      </c>
      <c r="DL3" s="2">
        <v>3.5135135135135102E-2</v>
      </c>
      <c r="DM3" s="2">
        <v>2.2972972972972901E-2</v>
      </c>
      <c r="DN3" s="2">
        <v>8.1081081081080999E-3</v>
      </c>
      <c r="DO3" s="2">
        <v>4.0540540540540499E-3</v>
      </c>
      <c r="DP3" s="2">
        <v>5.4054054054053996E-3</v>
      </c>
      <c r="DQ3" s="2">
        <v>4.0540540540540499E-3</v>
      </c>
      <c r="DR3" s="2">
        <v>1.3513513513513499E-3</v>
      </c>
      <c r="DS3" s="2">
        <v>2.7027027027026998E-3</v>
      </c>
      <c r="DT3" s="2">
        <v>4.0540540540540499E-3</v>
      </c>
      <c r="DU3" s="2">
        <v>4.0540540540540499E-3</v>
      </c>
      <c r="DV3" s="2">
        <v>1.3513513513513499E-3</v>
      </c>
      <c r="DW3" s="2">
        <v>6.7567567567567502E-3</v>
      </c>
      <c r="DX3" s="2">
        <v>4.0540540540540499E-3</v>
      </c>
      <c r="DY3" s="2">
        <v>1.3513513513513499E-3</v>
      </c>
      <c r="DZ3" s="2">
        <v>5.4054054054053996E-3</v>
      </c>
      <c r="EA3" s="2">
        <v>0</v>
      </c>
      <c r="EB3" s="2">
        <v>1.3513513513513499E-3</v>
      </c>
      <c r="EC3" s="2">
        <v>0</v>
      </c>
      <c r="ED3" s="2">
        <v>0</v>
      </c>
      <c r="EE3" s="2">
        <v>4.0540540540540499E-3</v>
      </c>
      <c r="EF3" s="2">
        <v>2.7027027027026998E-3</v>
      </c>
      <c r="EG3" s="2">
        <v>1.3513513513513499E-3</v>
      </c>
      <c r="EH3" s="2">
        <v>2.7027027027026998E-3</v>
      </c>
      <c r="EI3" s="2">
        <v>4.0540540540540499E-3</v>
      </c>
      <c r="EJ3" s="2">
        <v>2.7027027027026998E-3</v>
      </c>
      <c r="EK3" s="2">
        <v>2.7027027027026998E-3</v>
      </c>
      <c r="EL3" s="2">
        <v>4.0540540540540499E-3</v>
      </c>
      <c r="EM3" s="2">
        <v>1.3513513513513499E-3</v>
      </c>
      <c r="EN3" s="2">
        <v>0</v>
      </c>
      <c r="EO3" s="2">
        <v>0</v>
      </c>
      <c r="EP3" s="2">
        <v>0</v>
      </c>
      <c r="EQ3" s="2">
        <v>0</v>
      </c>
      <c r="ER3" s="2">
        <v>0</v>
      </c>
      <c r="ES3" s="2">
        <v>0</v>
      </c>
      <c r="ET3" s="2">
        <v>0</v>
      </c>
      <c r="EU3" s="2">
        <v>0</v>
      </c>
      <c r="EV3" s="2">
        <v>0</v>
      </c>
      <c r="EY3" s="2">
        <v>0</v>
      </c>
      <c r="EZ3" s="2">
        <v>0</v>
      </c>
      <c r="FA3" s="2">
        <v>0</v>
      </c>
      <c r="FB3" s="2">
        <v>0</v>
      </c>
      <c r="FC3" s="2">
        <v>0</v>
      </c>
      <c r="FD3" s="2">
        <v>0</v>
      </c>
      <c r="FE3" s="2">
        <v>0</v>
      </c>
      <c r="FF3" s="2">
        <v>0</v>
      </c>
      <c r="FG3" s="2">
        <v>0</v>
      </c>
      <c r="FH3" s="2">
        <v>0</v>
      </c>
      <c r="FI3" s="2">
        <v>1.3513513513513499E-3</v>
      </c>
      <c r="FJ3" s="2">
        <v>0</v>
      </c>
      <c r="FK3" s="2">
        <v>0</v>
      </c>
      <c r="FL3" s="2">
        <v>0</v>
      </c>
      <c r="FM3" s="2">
        <v>1.3513513513513499E-3</v>
      </c>
      <c r="FN3" s="2">
        <v>0</v>
      </c>
      <c r="FO3" s="2">
        <v>4.72972972972973E-2</v>
      </c>
      <c r="FP3" s="2">
        <v>6.6216216216216206E-2</v>
      </c>
      <c r="FQ3" s="2">
        <v>6.7567567567567502E-2</v>
      </c>
      <c r="FR3" s="2">
        <v>6.4864864864864799E-2</v>
      </c>
      <c r="FS3" s="2">
        <v>6.4864864864864799E-2</v>
      </c>
      <c r="FT3" s="2">
        <v>6.6216216216216206E-2</v>
      </c>
      <c r="FU3" s="2">
        <v>6.6216216216216206E-2</v>
      </c>
      <c r="FV3" s="2">
        <v>6.7567567567567502E-2</v>
      </c>
      <c r="FW3" s="2">
        <v>6.08108108108108E-2</v>
      </c>
      <c r="FX3" s="2">
        <v>6.7567567567567502E-3</v>
      </c>
      <c r="FY3" s="2">
        <v>4.0540540540540499E-3</v>
      </c>
      <c r="FZ3" s="2">
        <v>0</v>
      </c>
      <c r="GA3" s="2">
        <v>1.3513513513513499E-3</v>
      </c>
      <c r="GB3" s="2">
        <v>0</v>
      </c>
      <c r="GC3" s="2">
        <v>0</v>
      </c>
      <c r="GD3" s="2">
        <v>0</v>
      </c>
      <c r="GE3" s="2">
        <v>1.3513513513513499E-3</v>
      </c>
      <c r="GF3" s="2">
        <v>1.3513513513513499E-3</v>
      </c>
      <c r="GG3" s="2">
        <v>0</v>
      </c>
      <c r="GH3" s="2">
        <v>1.3513513513513499E-3</v>
      </c>
      <c r="GI3" s="2">
        <v>1.3513513513513499E-3</v>
      </c>
      <c r="GJ3" s="2">
        <v>1.3513513513513499E-3</v>
      </c>
      <c r="GK3" s="2">
        <v>0</v>
      </c>
      <c r="GL3" s="2">
        <v>0</v>
      </c>
      <c r="GM3" s="2">
        <v>2.7027027027026998E-3</v>
      </c>
      <c r="GN3" s="2">
        <v>1.3513513513513499E-3</v>
      </c>
      <c r="GO3" s="2">
        <v>1.3513513513513499E-3</v>
      </c>
      <c r="GP3" s="2">
        <v>0</v>
      </c>
      <c r="GQ3" s="2">
        <v>0</v>
      </c>
      <c r="GR3" s="2">
        <v>1.3513513513513499E-3</v>
      </c>
      <c r="GS3" s="2">
        <v>0</v>
      </c>
      <c r="GT3" s="2">
        <v>1.3513513513513499E-3</v>
      </c>
      <c r="GU3" s="2">
        <v>9.8752598752598693E-4</v>
      </c>
      <c r="GV3" s="2">
        <v>1.3513513513513499E-3</v>
      </c>
      <c r="GW3" s="2">
        <v>1.3513513513513499E-3</v>
      </c>
      <c r="GX3" s="2">
        <v>1.3513513513513499E-3</v>
      </c>
      <c r="GY3" s="2">
        <v>2.7027027027026998E-3</v>
      </c>
      <c r="GZ3" s="2">
        <v>0</v>
      </c>
      <c r="HA3" s="2">
        <v>0</v>
      </c>
      <c r="HB3" s="2">
        <v>2.7027027027026998E-3</v>
      </c>
      <c r="HC3" s="2">
        <v>1.3513513513513499E-3</v>
      </c>
      <c r="HD3" s="2">
        <v>1.3513513513513499E-3</v>
      </c>
      <c r="HE3" s="2">
        <v>4.0540540540540499E-3</v>
      </c>
      <c r="HF3" s="2">
        <v>0</v>
      </c>
      <c r="HG3" s="2">
        <v>1.3513513513513499E-3</v>
      </c>
      <c r="HH3" s="2">
        <v>2.7027027027026998E-3</v>
      </c>
      <c r="HI3" s="2">
        <v>1.3513513513513499E-3</v>
      </c>
      <c r="HJ3" s="2">
        <v>0</v>
      </c>
      <c r="HK3" s="2">
        <v>0</v>
      </c>
      <c r="HL3" s="2">
        <v>2.7027027027026998E-3</v>
      </c>
      <c r="HM3" s="2">
        <v>0</v>
      </c>
      <c r="HN3" s="2">
        <v>0</v>
      </c>
      <c r="HO3" s="2">
        <v>1.3513513513513499E-3</v>
      </c>
      <c r="HP3" s="2">
        <v>0</v>
      </c>
      <c r="HQ3" s="2">
        <v>1.3513513513513499E-3</v>
      </c>
      <c r="HR3" s="2">
        <v>0</v>
      </c>
      <c r="HS3" s="2">
        <v>1.3513513513513499E-3</v>
      </c>
      <c r="HT3" s="2">
        <v>1.3513513513513499E-3</v>
      </c>
      <c r="HU3" s="2">
        <v>1.3513513513513499E-3</v>
      </c>
      <c r="HV3" s="2">
        <v>2.7027027027026998E-3</v>
      </c>
      <c r="HW3" s="2">
        <v>4.0540540540540499E-3</v>
      </c>
      <c r="HX3" s="2">
        <v>4.0540540540540499E-3</v>
      </c>
      <c r="HY3" s="2">
        <v>0</v>
      </c>
      <c r="HZ3" s="2">
        <v>5.4054054054053996E-3</v>
      </c>
      <c r="IA3" s="2">
        <v>2.7027027027026998E-3</v>
      </c>
      <c r="IB3" s="2">
        <v>0</v>
      </c>
      <c r="IC3" s="2">
        <v>0</v>
      </c>
      <c r="ID3" s="2">
        <v>1.3513513513513499E-3</v>
      </c>
      <c r="IE3" s="2">
        <v>1.3513513513513499E-3</v>
      </c>
      <c r="IF3" s="2">
        <v>3.6486486486486398E-2</v>
      </c>
      <c r="IG3" s="2">
        <v>5.2702702702702699E-2</v>
      </c>
      <c r="IH3" s="2">
        <v>6.4864864864864799E-2</v>
      </c>
      <c r="II3" s="2">
        <v>4.0540540540540501E-2</v>
      </c>
      <c r="IJ3" s="2">
        <v>5.1351351351351299E-2</v>
      </c>
      <c r="IK3" s="2">
        <v>4.4594594594594597E-2</v>
      </c>
      <c r="IL3" s="2">
        <v>5.2702702702702699E-2</v>
      </c>
      <c r="IM3" s="2">
        <v>3.6486486486486398E-2</v>
      </c>
      <c r="IN3" s="2">
        <v>1.48648648648648E-2</v>
      </c>
      <c r="IO3" s="2">
        <v>8.1081081081080999E-3</v>
      </c>
      <c r="IP3" s="2">
        <v>8.1081081081080999E-3</v>
      </c>
      <c r="IQ3" s="2">
        <v>8.1081081081080999E-3</v>
      </c>
      <c r="IR3" s="2">
        <v>1.3513513513513499E-3</v>
      </c>
      <c r="IS3" s="2">
        <v>4.0540540540540499E-3</v>
      </c>
      <c r="IT3" s="2">
        <v>1.0810810810810799E-2</v>
      </c>
      <c r="IU3" s="2">
        <v>1.21621621621621E-2</v>
      </c>
      <c r="IV3" s="2">
        <v>4.0540540540540499E-3</v>
      </c>
      <c r="IW3" s="2">
        <v>2.7027027027026998E-3</v>
      </c>
      <c r="IX3" s="2">
        <v>2.7027027027026998E-3</v>
      </c>
      <c r="IY3" s="2">
        <v>0</v>
      </c>
      <c r="IZ3" s="2">
        <v>0</v>
      </c>
      <c r="JA3" s="2">
        <v>1.3513513513513499E-3</v>
      </c>
      <c r="JB3" s="2">
        <v>5.4054054054053996E-3</v>
      </c>
      <c r="JC3" s="2">
        <v>2.7027027027026998E-3</v>
      </c>
      <c r="JD3" s="2">
        <v>4.0540540540540499E-3</v>
      </c>
      <c r="JE3" s="2">
        <v>4.0540540540540499E-3</v>
      </c>
      <c r="JF3" s="2">
        <v>5.4054054054053996E-3</v>
      </c>
      <c r="JG3" s="2">
        <v>4.0540540540540499E-3</v>
      </c>
      <c r="JH3" s="2">
        <v>5.4054054054053996E-3</v>
      </c>
      <c r="JI3" s="2">
        <v>5.4054054054053996E-3</v>
      </c>
      <c r="JJ3" s="2">
        <v>5.4054054054053996E-3</v>
      </c>
      <c r="JK3" s="2">
        <v>2.7027027027026998E-3</v>
      </c>
      <c r="JL3" s="2">
        <v>0</v>
      </c>
      <c r="JM3" s="2">
        <v>0</v>
      </c>
      <c r="JN3" s="2">
        <v>4.0540540540540499E-3</v>
      </c>
      <c r="JO3" s="2">
        <v>0</v>
      </c>
      <c r="JP3" s="2">
        <v>0</v>
      </c>
      <c r="JQ3" s="2">
        <v>6.7567567567567495E-4</v>
      </c>
    </row>
    <row r="4" spans="1:277" s="2" customFormat="1" x14ac:dyDescent="0.3">
      <c r="A4" s="2">
        <v>2</v>
      </c>
      <c r="B4" s="2">
        <v>0</v>
      </c>
      <c r="C4" s="2">
        <v>0</v>
      </c>
      <c r="D4" s="2">
        <v>0</v>
      </c>
      <c r="E4" s="2">
        <v>0</v>
      </c>
      <c r="F4" s="2">
        <v>0</v>
      </c>
      <c r="G4" s="2">
        <v>0</v>
      </c>
      <c r="H4" s="2">
        <v>0</v>
      </c>
      <c r="I4" s="2">
        <v>1</v>
      </c>
      <c r="L4" s="2">
        <v>7.2751322751322706E-2</v>
      </c>
      <c r="N4" s="2">
        <v>0</v>
      </c>
      <c r="O4" s="2">
        <v>0</v>
      </c>
      <c r="T4" s="2">
        <v>3.51301587301587</v>
      </c>
      <c r="U4" s="2">
        <v>0</v>
      </c>
      <c r="V4" s="2">
        <v>0</v>
      </c>
      <c r="AA4" s="2">
        <v>5.3568253968253901</v>
      </c>
      <c r="AH4" s="2">
        <v>1.3227513227513201E-3</v>
      </c>
      <c r="AI4" s="2">
        <v>1.3227513227513201E-3</v>
      </c>
      <c r="AJ4" s="2">
        <v>1.3227513227513201E-3</v>
      </c>
      <c r="AK4" s="2">
        <v>0</v>
      </c>
      <c r="AL4" s="2">
        <v>2.6455026455026402E-3</v>
      </c>
      <c r="AM4" s="2">
        <v>6.6137566137566099E-3</v>
      </c>
      <c r="AN4" s="2">
        <v>2.6455026455026402E-3</v>
      </c>
      <c r="AO4" s="2">
        <v>5.2910052910052898E-3</v>
      </c>
      <c r="AP4" s="2">
        <v>6.6137566137566099E-3</v>
      </c>
      <c r="AQ4" s="2">
        <v>1.85185185185185E-2</v>
      </c>
      <c r="AR4" s="2">
        <v>2.77777777777777E-2</v>
      </c>
      <c r="AS4" s="2">
        <v>2.6455026455026402E-2</v>
      </c>
      <c r="AT4" s="2">
        <v>4.4973544973544902E-2</v>
      </c>
      <c r="AU4" s="2">
        <v>5.8201058201058198E-2</v>
      </c>
      <c r="AV4" s="2">
        <v>8.7301587301587297E-2</v>
      </c>
      <c r="AW4" s="2">
        <v>9.2592592592592504E-2</v>
      </c>
      <c r="AX4" s="2">
        <v>7.5396825396825295E-2</v>
      </c>
      <c r="AY4" s="2">
        <v>8.3333333333333301E-2</v>
      </c>
      <c r="AZ4" s="2">
        <v>6.2169312169312103E-2</v>
      </c>
      <c r="BA4" s="2">
        <v>1.7195767195767101E-2</v>
      </c>
      <c r="BB4" s="2">
        <v>3.9682539682539602E-3</v>
      </c>
      <c r="BC4" s="2">
        <v>5.2910052910052898E-3</v>
      </c>
      <c r="BD4" s="2">
        <v>2.6455026455026402E-3</v>
      </c>
      <c r="BE4" s="2">
        <v>3.9682539682539602E-3</v>
      </c>
      <c r="BF4" s="2">
        <v>0</v>
      </c>
      <c r="BG4" s="2">
        <v>2.6455026455026402E-3</v>
      </c>
      <c r="BH4" s="2">
        <v>1.3227513227513201E-3</v>
      </c>
      <c r="BI4" s="2">
        <v>0</v>
      </c>
      <c r="BJ4" s="2">
        <v>3.9682539682539602E-3</v>
      </c>
      <c r="BK4" s="2">
        <v>3.9682539682539602E-3</v>
      </c>
      <c r="BL4" s="2">
        <v>0</v>
      </c>
      <c r="BM4" s="2">
        <v>2.6455026455026402E-3</v>
      </c>
      <c r="BN4" s="2">
        <v>0</v>
      </c>
      <c r="BO4" s="2">
        <v>2.6455026455026402E-3</v>
      </c>
      <c r="BP4" s="2">
        <v>2.6455026455026402E-3</v>
      </c>
      <c r="BQ4" s="2">
        <v>1.3227513227513201E-3</v>
      </c>
      <c r="BR4" s="2">
        <v>2.6455026455026402E-3</v>
      </c>
      <c r="BS4" s="2">
        <v>0</v>
      </c>
      <c r="BT4" s="2">
        <v>0</v>
      </c>
      <c r="BU4" s="2">
        <v>0</v>
      </c>
      <c r="BV4" s="2">
        <v>1.3227513227513201E-3</v>
      </c>
      <c r="BW4" s="2">
        <v>1.3227513227513201E-3</v>
      </c>
      <c r="BX4" s="2">
        <v>1.3227513227513201E-3</v>
      </c>
      <c r="BY4" s="2">
        <v>1.3227513227513201E-3</v>
      </c>
      <c r="BZ4" s="2">
        <v>1.3227513227513201E-3</v>
      </c>
      <c r="CA4" s="2">
        <v>0</v>
      </c>
      <c r="CB4" s="2">
        <v>0</v>
      </c>
      <c r="CC4" s="2">
        <v>0</v>
      </c>
      <c r="CD4" s="2">
        <v>2.6455026455026402E-3</v>
      </c>
      <c r="CE4" s="2">
        <v>0</v>
      </c>
      <c r="CF4" s="2">
        <v>0</v>
      </c>
      <c r="CG4" s="2">
        <v>1.3227513227513201E-3</v>
      </c>
      <c r="CH4" s="2">
        <v>3.9682539682539602E-3</v>
      </c>
      <c r="CI4" s="2">
        <v>1.3227513227513201E-3</v>
      </c>
      <c r="CJ4" s="2">
        <v>2.6455026455026402E-3</v>
      </c>
      <c r="CK4" s="2">
        <v>1.3227513227513201E-3</v>
      </c>
      <c r="CL4" s="2">
        <v>1.3227513227513201E-3</v>
      </c>
      <c r="CM4" s="2">
        <v>1.3227513227513201E-3</v>
      </c>
      <c r="CN4" s="2">
        <v>0</v>
      </c>
      <c r="CO4" s="2">
        <v>2.6455026455026402E-3</v>
      </c>
      <c r="CP4" s="2">
        <v>1.3227513227513201E-3</v>
      </c>
      <c r="CQ4" s="2">
        <v>5.2910052910052898E-3</v>
      </c>
      <c r="CR4" s="2">
        <v>0</v>
      </c>
      <c r="CS4" s="2">
        <v>5.2910052910052898E-3</v>
      </c>
      <c r="CT4" s="2">
        <v>1.3227513227513201E-3</v>
      </c>
      <c r="CU4" s="2">
        <v>6.6137566137566099E-3</v>
      </c>
      <c r="CV4" s="2">
        <v>1.05820105820105E-2</v>
      </c>
      <c r="CW4" s="2">
        <v>9.2592592592592501E-3</v>
      </c>
      <c r="CX4" s="2">
        <v>9.2592592592592501E-3</v>
      </c>
      <c r="CY4" s="2">
        <v>1.05820105820105E-2</v>
      </c>
      <c r="CZ4" s="2">
        <v>9.2592592592592501E-3</v>
      </c>
      <c r="DA4" s="2">
        <v>1.4550264550264499E-2</v>
      </c>
      <c r="DB4" s="2">
        <v>1.1904761904761901E-2</v>
      </c>
      <c r="DC4" s="2">
        <v>1.4550264550264499E-2</v>
      </c>
      <c r="DD4" s="2">
        <v>1.9841269841269799E-2</v>
      </c>
      <c r="DE4" s="2">
        <v>2.77777777777777E-2</v>
      </c>
      <c r="DF4" s="2">
        <v>1.4550264550264499E-2</v>
      </c>
      <c r="DG4" s="2">
        <v>3.3068783068782998E-2</v>
      </c>
      <c r="DH4" s="2">
        <v>3.0423280423280401E-2</v>
      </c>
      <c r="DI4" s="2">
        <v>2.11640211640211E-2</v>
      </c>
      <c r="DJ4" s="2">
        <v>2.51322751322751E-2</v>
      </c>
      <c r="DK4" s="2">
        <v>6.6137566137566099E-3</v>
      </c>
      <c r="DL4" s="2">
        <v>1.5873015873015799E-2</v>
      </c>
      <c r="DM4" s="2">
        <v>4.2328042328042298E-2</v>
      </c>
      <c r="DN4" s="2">
        <v>3.0423280423280401E-2</v>
      </c>
      <c r="DO4" s="2">
        <v>3.3068783068782998E-2</v>
      </c>
      <c r="DP4" s="2">
        <v>2.6455026455026402E-2</v>
      </c>
      <c r="DQ4" s="2">
        <v>4.36507936507936E-2</v>
      </c>
      <c r="DR4" s="2">
        <v>1.9841269841269799E-2</v>
      </c>
      <c r="DS4" s="2">
        <v>7.9365079365079309E-3</v>
      </c>
      <c r="DT4" s="2">
        <v>3.9682539682539602E-3</v>
      </c>
      <c r="DU4" s="2">
        <v>6.6137566137566099E-3</v>
      </c>
      <c r="DV4" s="2">
        <v>2.6455026455026402E-3</v>
      </c>
      <c r="DW4" s="2">
        <v>0</v>
      </c>
      <c r="DX4" s="2">
        <v>2.6455026455026402E-3</v>
      </c>
      <c r="DY4" s="2">
        <v>2.6455026455026402E-3</v>
      </c>
      <c r="DZ4" s="2">
        <v>0</v>
      </c>
      <c r="EA4" s="2">
        <v>3.9682539682539602E-3</v>
      </c>
      <c r="EB4" s="2">
        <v>2.6455026455026402E-3</v>
      </c>
      <c r="EC4" s="2">
        <v>3.9682539682539602E-3</v>
      </c>
      <c r="ED4" s="2">
        <v>2.6455026455026402E-3</v>
      </c>
      <c r="EE4" s="2">
        <v>3.9682539682539602E-3</v>
      </c>
      <c r="EF4" s="2">
        <v>6.6137566137566099E-3</v>
      </c>
      <c r="EG4" s="2">
        <v>3.9682539682539602E-3</v>
      </c>
      <c r="EH4" s="2">
        <v>1.1904761904761901E-2</v>
      </c>
      <c r="EI4" s="2">
        <v>9.2592592592592501E-3</v>
      </c>
      <c r="EJ4" s="2">
        <v>3.9682539682539602E-3</v>
      </c>
      <c r="EK4" s="2">
        <v>2.6455026455026402E-3</v>
      </c>
      <c r="EL4" s="2">
        <v>5.2910052910052898E-3</v>
      </c>
      <c r="EM4" s="2">
        <v>3.9682539682539602E-3</v>
      </c>
      <c r="EN4" s="2">
        <v>3.9682539682539602E-3</v>
      </c>
      <c r="EO4" s="2">
        <v>3.9682539682539602E-3</v>
      </c>
      <c r="EP4" s="2">
        <v>3.9682539682539602E-3</v>
      </c>
      <c r="EQ4" s="2">
        <v>3.9682539682539602E-3</v>
      </c>
      <c r="ER4" s="2">
        <v>6.6137566137566099E-3</v>
      </c>
      <c r="ES4" s="2">
        <v>3.9682539682539602E-3</v>
      </c>
      <c r="ET4" s="2">
        <v>1.05820105820105E-2</v>
      </c>
      <c r="EU4" s="2">
        <v>5.2910052910052898E-3</v>
      </c>
      <c r="EV4" s="2">
        <v>2.57201646090535E-4</v>
      </c>
      <c r="FC4" s="2">
        <v>0</v>
      </c>
      <c r="FD4" s="2">
        <v>0</v>
      </c>
      <c r="FE4" s="2">
        <v>0</v>
      </c>
      <c r="FF4" s="2">
        <v>0</v>
      </c>
      <c r="FG4" s="2">
        <v>0</v>
      </c>
      <c r="FH4" s="2">
        <v>0</v>
      </c>
      <c r="FI4" s="2">
        <v>0</v>
      </c>
      <c r="FJ4" s="2">
        <v>0</v>
      </c>
      <c r="FK4" s="2">
        <v>1.3227513227513201E-3</v>
      </c>
      <c r="FL4" s="2">
        <v>0</v>
      </c>
      <c r="FM4" s="2">
        <v>3.9682539682539602E-3</v>
      </c>
      <c r="FN4" s="2">
        <v>3.7037037037037E-2</v>
      </c>
      <c r="FO4" s="2">
        <v>2.2486772486772399E-2</v>
      </c>
      <c r="FP4" s="2">
        <v>3.5714285714285698E-2</v>
      </c>
      <c r="FQ4" s="2">
        <v>4.4973544973544902E-2</v>
      </c>
      <c r="FR4" s="2">
        <v>6.0846560846560802E-2</v>
      </c>
      <c r="FS4" s="2">
        <v>7.5396825396825295E-2</v>
      </c>
      <c r="FT4" s="2">
        <v>5.4232804232804202E-2</v>
      </c>
      <c r="FU4" s="2">
        <v>5.5555555555555497E-2</v>
      </c>
      <c r="FV4" s="2">
        <v>5.29100529100529E-2</v>
      </c>
      <c r="FW4" s="2">
        <v>5.95238095238095E-2</v>
      </c>
      <c r="FX4" s="2">
        <v>5.5555555555555497E-2</v>
      </c>
      <c r="FY4" s="2">
        <v>5.2910052910052898E-3</v>
      </c>
      <c r="FZ4" s="2">
        <v>3.9682539682539602E-3</v>
      </c>
      <c r="GA4" s="2">
        <v>2.6455026455026402E-3</v>
      </c>
      <c r="GB4" s="2">
        <v>1.3227513227513201E-3</v>
      </c>
      <c r="GC4" s="2">
        <v>1.3227513227513201E-3</v>
      </c>
      <c r="GD4" s="2">
        <v>1.3227513227513201E-3</v>
      </c>
      <c r="GE4" s="2">
        <v>3.9682539682539602E-3</v>
      </c>
      <c r="GF4" s="2">
        <v>1.3227513227513201E-3</v>
      </c>
      <c r="GG4" s="2">
        <v>0</v>
      </c>
      <c r="GH4" s="2">
        <v>1.3227513227513201E-3</v>
      </c>
      <c r="GI4" s="2">
        <v>1.3227513227513201E-3</v>
      </c>
      <c r="GJ4" s="2">
        <v>0</v>
      </c>
      <c r="GK4" s="2">
        <v>1.3227513227513201E-3</v>
      </c>
      <c r="GL4" s="2">
        <v>0</v>
      </c>
      <c r="GM4" s="2">
        <v>0</v>
      </c>
      <c r="GN4" s="2">
        <v>2.6455026455026402E-3</v>
      </c>
      <c r="GO4" s="2">
        <v>0</v>
      </c>
      <c r="GP4" s="2">
        <v>0</v>
      </c>
      <c r="GQ4" s="2">
        <v>0</v>
      </c>
      <c r="GR4" s="2">
        <v>1.3227513227513201E-3</v>
      </c>
      <c r="GS4" s="2">
        <v>2.6455026455026402E-3</v>
      </c>
      <c r="GT4" s="2">
        <v>2.6455026455026402E-3</v>
      </c>
      <c r="GU4" s="2">
        <v>1.4377731769036101E-3</v>
      </c>
      <c r="GV4" s="2">
        <v>1.3227513227513201E-3</v>
      </c>
      <c r="GW4" s="2">
        <v>0</v>
      </c>
      <c r="GX4" s="2">
        <v>0</v>
      </c>
      <c r="GY4" s="2">
        <v>0</v>
      </c>
      <c r="GZ4" s="2">
        <v>1.3227513227513201E-3</v>
      </c>
      <c r="HA4" s="2">
        <v>0</v>
      </c>
      <c r="HB4" s="2">
        <v>2.6455026455026402E-3</v>
      </c>
      <c r="HC4" s="2">
        <v>1.3227513227513201E-3</v>
      </c>
      <c r="HD4" s="2">
        <v>1.3227513227513201E-3</v>
      </c>
      <c r="HE4" s="2">
        <v>1.3227513227513201E-3</v>
      </c>
      <c r="HF4" s="2">
        <v>0</v>
      </c>
      <c r="HG4" s="2">
        <v>1.3227513227513201E-3</v>
      </c>
      <c r="HH4" s="2">
        <v>0</v>
      </c>
      <c r="HI4" s="2">
        <v>1.3227513227513201E-3</v>
      </c>
      <c r="HJ4" s="2">
        <v>0</v>
      </c>
      <c r="HK4" s="2">
        <v>1.3227513227513201E-3</v>
      </c>
      <c r="HL4" s="2">
        <v>3.9682539682539602E-3</v>
      </c>
      <c r="HM4" s="2">
        <v>1.3227513227513201E-3</v>
      </c>
      <c r="HN4" s="2">
        <v>1.3227513227513201E-3</v>
      </c>
      <c r="HO4" s="2">
        <v>1.3227513227513201E-3</v>
      </c>
      <c r="HP4" s="2">
        <v>0</v>
      </c>
      <c r="HQ4" s="2">
        <v>2.6455026455026402E-3</v>
      </c>
      <c r="HR4" s="2">
        <v>0</v>
      </c>
      <c r="HS4" s="2">
        <v>2.6455026455026402E-3</v>
      </c>
      <c r="HT4" s="2">
        <v>0</v>
      </c>
      <c r="HU4" s="2">
        <v>2.6455026455026402E-3</v>
      </c>
      <c r="HV4" s="2">
        <v>1.3227513227513201E-3</v>
      </c>
      <c r="HW4" s="2">
        <v>0</v>
      </c>
      <c r="HX4" s="2">
        <v>0</v>
      </c>
      <c r="HY4" s="2">
        <v>2.6455026455026402E-3</v>
      </c>
      <c r="HZ4" s="2">
        <v>1.3227513227513201E-3</v>
      </c>
      <c r="IA4" s="2">
        <v>1.3227513227513201E-3</v>
      </c>
      <c r="IB4" s="2">
        <v>0</v>
      </c>
      <c r="IC4" s="2">
        <v>1.3227513227513201E-3</v>
      </c>
      <c r="ID4" s="2">
        <v>0</v>
      </c>
      <c r="IE4" s="2">
        <v>0</v>
      </c>
      <c r="IF4" s="2">
        <v>9.2592592592592501E-3</v>
      </c>
      <c r="IG4" s="2">
        <v>4.8941798941798897E-2</v>
      </c>
      <c r="IH4" s="2">
        <v>5.95238095238095E-2</v>
      </c>
      <c r="II4" s="2">
        <v>6.2169312169312103E-2</v>
      </c>
      <c r="IJ4" s="2">
        <v>7.0105820105820102E-2</v>
      </c>
      <c r="IK4" s="2">
        <v>6.8783068783068696E-2</v>
      </c>
      <c r="IL4" s="2">
        <v>4.8941798941798897E-2</v>
      </c>
      <c r="IM4" s="2">
        <v>5.8201058201058198E-2</v>
      </c>
      <c r="IN4" s="2">
        <v>5.6878306878306799E-2</v>
      </c>
      <c r="IO4" s="2">
        <v>1.7195767195767101E-2</v>
      </c>
      <c r="IP4" s="2">
        <v>9.2592592592592501E-3</v>
      </c>
      <c r="IQ4" s="2">
        <v>6.6137566137566099E-3</v>
      </c>
      <c r="IR4" s="2">
        <v>3.9682539682539602E-3</v>
      </c>
      <c r="IS4" s="2">
        <v>6.6137566137566099E-3</v>
      </c>
      <c r="IT4" s="2">
        <v>2.6455026455026402E-3</v>
      </c>
      <c r="IU4" s="2">
        <v>1.3227513227513201E-3</v>
      </c>
      <c r="IV4" s="2">
        <v>5.2910052910052898E-3</v>
      </c>
      <c r="IW4" s="2">
        <v>5.2910052910052898E-3</v>
      </c>
      <c r="IX4" s="2">
        <v>2.6455026455026402E-3</v>
      </c>
      <c r="IY4" s="2">
        <v>9.2592592592592501E-3</v>
      </c>
      <c r="IZ4" s="2">
        <v>5.2910052910052898E-3</v>
      </c>
      <c r="JA4" s="2">
        <v>1.05820105820105E-2</v>
      </c>
      <c r="JB4" s="2">
        <v>5.2910052910052898E-3</v>
      </c>
      <c r="JC4" s="2">
        <v>3.9682539682539602E-3</v>
      </c>
      <c r="JD4" s="2">
        <v>1.05820105820105E-2</v>
      </c>
      <c r="JE4" s="2">
        <v>2.11640211640211E-2</v>
      </c>
      <c r="JF4" s="2">
        <v>1.4550264550264499E-2</v>
      </c>
      <c r="JG4" s="2">
        <v>6.6137566137566099E-3</v>
      </c>
      <c r="JH4" s="2">
        <v>5.2910052910052898E-3</v>
      </c>
      <c r="JI4" s="2">
        <v>2.6455026455026402E-3</v>
      </c>
      <c r="JJ4" s="2">
        <v>6.6137566137566099E-3</v>
      </c>
      <c r="JK4" s="2">
        <v>1.3227513227513201E-3</v>
      </c>
      <c r="JL4" s="2">
        <v>5.2910052910052898E-3</v>
      </c>
      <c r="JM4" s="2">
        <v>3.9682539682539602E-3</v>
      </c>
      <c r="JN4" s="2">
        <v>3.9682539682539602E-3</v>
      </c>
      <c r="JO4" s="2">
        <v>2.6455026455026402E-3</v>
      </c>
      <c r="JP4" s="2">
        <v>1.05820105820105E-2</v>
      </c>
      <c r="JQ4" s="2">
        <v>9.1857730746619601E-4</v>
      </c>
    </row>
    <row r="5" spans="1:277" s="2" customFormat="1" x14ac:dyDescent="0.3">
      <c r="A5" s="2">
        <v>3</v>
      </c>
      <c r="B5" s="2">
        <v>0</v>
      </c>
      <c r="C5" s="2">
        <v>0</v>
      </c>
      <c r="D5" s="2">
        <v>0</v>
      </c>
      <c r="E5" s="2">
        <v>0</v>
      </c>
      <c r="F5" s="2">
        <v>0</v>
      </c>
      <c r="G5" s="2">
        <v>0</v>
      </c>
      <c r="H5" s="2">
        <v>0</v>
      </c>
      <c r="I5" s="2">
        <v>1</v>
      </c>
      <c r="L5" s="2">
        <v>7.7619663648124101E-2</v>
      </c>
      <c r="N5" s="2">
        <v>0</v>
      </c>
      <c r="O5" s="2">
        <v>0</v>
      </c>
      <c r="T5" s="2">
        <v>2.65707632600258</v>
      </c>
      <c r="U5" s="2">
        <v>0</v>
      </c>
      <c r="V5" s="2">
        <v>0</v>
      </c>
      <c r="AA5" s="2">
        <v>4.2759120310478602</v>
      </c>
      <c r="AB5" s="2">
        <v>1.2936610608020699E-4</v>
      </c>
      <c r="AC5" s="2">
        <v>0</v>
      </c>
      <c r="AD5" s="2">
        <v>0</v>
      </c>
      <c r="AE5" s="2">
        <v>0</v>
      </c>
      <c r="AF5" s="2">
        <v>0</v>
      </c>
      <c r="AG5" s="2">
        <v>1.29366106080207E-3</v>
      </c>
      <c r="AH5" s="2">
        <v>1.29366106080207E-3</v>
      </c>
      <c r="AI5" s="2">
        <v>2.5873221216041399E-3</v>
      </c>
      <c r="AJ5" s="2">
        <v>0</v>
      </c>
      <c r="AK5" s="2">
        <v>2.5873221216041399E-3</v>
      </c>
      <c r="AL5" s="2">
        <v>2.5873221216041399E-3</v>
      </c>
      <c r="AM5" s="2">
        <v>2.5873221216041399E-3</v>
      </c>
      <c r="AN5" s="2">
        <v>7.7619663648124098E-3</v>
      </c>
      <c r="AO5" s="2">
        <v>1.81112548512289E-2</v>
      </c>
      <c r="AP5" s="2">
        <v>1.5523932729624801E-2</v>
      </c>
      <c r="AQ5" s="2">
        <v>2.4579560155239301E-2</v>
      </c>
      <c r="AR5" s="2">
        <v>2.84605433376455E-2</v>
      </c>
      <c r="AS5" s="2">
        <v>3.7516170763259998E-2</v>
      </c>
      <c r="AT5" s="2">
        <v>5.5627425614489003E-2</v>
      </c>
      <c r="AU5" s="2">
        <v>6.0802069857697198E-2</v>
      </c>
      <c r="AV5" s="2">
        <v>9.8318240620957301E-2</v>
      </c>
      <c r="AW5" s="2">
        <v>0.104786545924967</v>
      </c>
      <c r="AX5" s="2">
        <v>0.100905562742561</v>
      </c>
      <c r="AY5" s="2">
        <v>7.6326002587322098E-2</v>
      </c>
      <c r="AZ5" s="2">
        <v>1.9404915912031001E-2</v>
      </c>
      <c r="BA5" s="2">
        <v>9.0556274256144795E-3</v>
      </c>
      <c r="BB5" s="2">
        <v>7.7619663648124098E-3</v>
      </c>
      <c r="BC5" s="2">
        <v>5.1746442432082798E-3</v>
      </c>
      <c r="BD5" s="2">
        <v>2.5873221216041399E-3</v>
      </c>
      <c r="BE5" s="2">
        <v>5.1746442432082798E-3</v>
      </c>
      <c r="BF5" s="2">
        <v>1.29366106080207E-3</v>
      </c>
      <c r="BG5" s="2">
        <v>0</v>
      </c>
      <c r="BH5" s="2">
        <v>1.29366106080207E-3</v>
      </c>
      <c r="BI5" s="2">
        <v>2.5873221216041399E-3</v>
      </c>
      <c r="BJ5" s="2">
        <v>3.8809831824062001E-3</v>
      </c>
      <c r="BK5" s="2">
        <v>1.29366106080207E-3</v>
      </c>
      <c r="BL5" s="2">
        <v>0</v>
      </c>
      <c r="BM5" s="2">
        <v>0</v>
      </c>
      <c r="BN5" s="2">
        <v>0</v>
      </c>
      <c r="BO5" s="2">
        <v>0</v>
      </c>
      <c r="BP5" s="2">
        <v>1.29366106080207E-3</v>
      </c>
      <c r="BQ5" s="2">
        <v>2.5873221216041399E-3</v>
      </c>
      <c r="BR5" s="2">
        <v>0</v>
      </c>
      <c r="BS5" s="2">
        <v>1.29366106080207E-3</v>
      </c>
      <c r="BT5" s="2">
        <v>3.8809831824062001E-3</v>
      </c>
      <c r="BU5" s="2">
        <v>1.29366106080207E-3</v>
      </c>
      <c r="BV5" s="2">
        <v>0</v>
      </c>
      <c r="BW5" s="2">
        <v>1.29366106080207E-3</v>
      </c>
      <c r="BX5" s="2">
        <v>0</v>
      </c>
      <c r="BY5" s="2">
        <v>0</v>
      </c>
      <c r="BZ5" s="2">
        <v>8.99938129253613E-4</v>
      </c>
      <c r="CA5" s="2">
        <v>0</v>
      </c>
      <c r="CB5" s="2">
        <v>1.29366106080207E-3</v>
      </c>
      <c r="CC5" s="2">
        <v>0</v>
      </c>
      <c r="CD5" s="2">
        <v>1.29366106080207E-3</v>
      </c>
      <c r="CE5" s="2">
        <v>0</v>
      </c>
      <c r="CF5" s="2">
        <v>0</v>
      </c>
      <c r="CG5" s="2">
        <v>0</v>
      </c>
      <c r="CH5" s="2">
        <v>1.29366106080207E-3</v>
      </c>
      <c r="CI5" s="2">
        <v>0</v>
      </c>
      <c r="CJ5" s="2">
        <v>0</v>
      </c>
      <c r="CK5" s="2">
        <v>2.5873221216041399E-3</v>
      </c>
      <c r="CL5" s="2">
        <v>2.5873221216041399E-3</v>
      </c>
      <c r="CM5" s="2">
        <v>0</v>
      </c>
      <c r="CN5" s="2">
        <v>0</v>
      </c>
      <c r="CO5" s="2">
        <v>3.8809831824062001E-3</v>
      </c>
      <c r="CP5" s="2">
        <v>2.5873221216041399E-3</v>
      </c>
      <c r="CQ5" s="2">
        <v>2.5873221216041399E-3</v>
      </c>
      <c r="CR5" s="2">
        <v>2.5873221216041399E-3</v>
      </c>
      <c r="CS5" s="2">
        <v>0</v>
      </c>
      <c r="CT5" s="2">
        <v>2.5873221216041399E-3</v>
      </c>
      <c r="CU5" s="2">
        <v>3.8809831824062001E-3</v>
      </c>
      <c r="CV5" s="2">
        <v>1.0349288486416501E-2</v>
      </c>
      <c r="CW5" s="2">
        <v>7.7619663648124098E-3</v>
      </c>
      <c r="CX5" s="2">
        <v>1.2936610608020699E-2</v>
      </c>
      <c r="CY5" s="2">
        <v>1.2936610608020699E-2</v>
      </c>
      <c r="CZ5" s="2">
        <v>1.16429495472186E-2</v>
      </c>
      <c r="DA5" s="2">
        <v>1.0349288486416501E-2</v>
      </c>
      <c r="DB5" s="2">
        <v>1.42302716688227E-2</v>
      </c>
      <c r="DC5" s="2">
        <v>2.0698576972833099E-2</v>
      </c>
      <c r="DD5" s="2">
        <v>2.32858990944372E-2</v>
      </c>
      <c r="DE5" s="2">
        <v>1.9404915912031001E-2</v>
      </c>
      <c r="DF5" s="2">
        <v>1.42302716688227E-2</v>
      </c>
      <c r="DG5" s="2">
        <v>1.42302716688227E-2</v>
      </c>
      <c r="DH5" s="2">
        <v>2.32858990944372E-2</v>
      </c>
      <c r="DI5" s="2">
        <v>2.4579560155239301E-2</v>
      </c>
      <c r="DJ5" s="2">
        <v>9.0556274256144795E-3</v>
      </c>
      <c r="DK5" s="2">
        <v>1.81112548512289E-2</v>
      </c>
      <c r="DL5" s="2">
        <v>2.4579560155239301E-2</v>
      </c>
      <c r="DM5" s="2">
        <v>3.1047865459249601E-2</v>
      </c>
      <c r="DN5" s="2">
        <v>3.36351875808538E-2</v>
      </c>
      <c r="DO5" s="2">
        <v>3.8809831824062002E-2</v>
      </c>
      <c r="DP5" s="2">
        <v>4.1397153945666197E-2</v>
      </c>
      <c r="DQ5" s="2">
        <v>3.1047865459249601E-2</v>
      </c>
      <c r="DR5" s="2">
        <v>2.0698576972833099E-2</v>
      </c>
      <c r="DS5" s="2">
        <v>1.9404915912031001E-2</v>
      </c>
      <c r="DT5" s="2">
        <v>1.16429495472186E-2</v>
      </c>
      <c r="DU5" s="2">
        <v>1.29366106080207E-3</v>
      </c>
      <c r="DV5" s="2">
        <v>2.5873221216041399E-3</v>
      </c>
      <c r="DW5" s="2">
        <v>0</v>
      </c>
      <c r="DX5" s="2">
        <v>2.5873221216041399E-3</v>
      </c>
      <c r="DY5" s="2">
        <v>5.1746442432082798E-3</v>
      </c>
      <c r="DZ5" s="2">
        <v>6.4683053040103496E-3</v>
      </c>
      <c r="EA5" s="2">
        <v>0</v>
      </c>
      <c r="EB5" s="2">
        <v>3.8809831824062001E-3</v>
      </c>
      <c r="EC5" s="2">
        <v>2.5873221216041399E-3</v>
      </c>
      <c r="ED5" s="2">
        <v>1.29366106080207E-3</v>
      </c>
      <c r="EE5" s="2">
        <v>0</v>
      </c>
      <c r="EF5" s="2">
        <v>5.1746442432082798E-3</v>
      </c>
      <c r="EG5" s="2">
        <v>2.5873221216041399E-3</v>
      </c>
      <c r="EH5" s="2">
        <v>6.4683053040103496E-3</v>
      </c>
      <c r="EI5" s="2">
        <v>5.1746442432082798E-3</v>
      </c>
      <c r="EJ5" s="2">
        <v>1.29366106080207E-3</v>
      </c>
      <c r="EK5" s="2">
        <v>1.29366106080207E-3</v>
      </c>
      <c r="EL5" s="2">
        <v>6.4683053040103496E-3</v>
      </c>
      <c r="EM5" s="2">
        <v>3.8809831824062001E-3</v>
      </c>
      <c r="EN5" s="2">
        <v>5.1746442432082798E-3</v>
      </c>
      <c r="EO5" s="2">
        <v>3.8809831824062001E-3</v>
      </c>
      <c r="EP5" s="2">
        <v>5.1746442432082798E-3</v>
      </c>
      <c r="EQ5" s="2">
        <v>7.7619663648124098E-3</v>
      </c>
      <c r="ER5" s="2">
        <v>1.42302716688227E-2</v>
      </c>
      <c r="ES5" s="2">
        <v>6.4683053040103496E-3</v>
      </c>
      <c r="ET5" s="2">
        <v>3.8809831824062001E-3</v>
      </c>
      <c r="EU5" s="2">
        <v>5.1746442432082798E-3</v>
      </c>
      <c r="EV5" s="2">
        <v>1.4374011786689599E-4</v>
      </c>
      <c r="EW5" s="2">
        <v>1.2936610608020699E-4</v>
      </c>
      <c r="EX5" s="2">
        <v>0</v>
      </c>
      <c r="EY5" s="2">
        <v>0</v>
      </c>
      <c r="EZ5" s="2">
        <v>0</v>
      </c>
      <c r="FA5" s="2">
        <v>0</v>
      </c>
      <c r="FB5" s="2">
        <v>0</v>
      </c>
      <c r="FC5" s="2">
        <v>0</v>
      </c>
      <c r="FD5" s="2">
        <v>0</v>
      </c>
      <c r="FE5" s="2">
        <v>0</v>
      </c>
      <c r="FF5" s="2">
        <v>0</v>
      </c>
      <c r="FG5" s="2">
        <v>0</v>
      </c>
      <c r="FH5" s="2">
        <v>0</v>
      </c>
      <c r="FI5" s="2">
        <v>0</v>
      </c>
      <c r="FJ5" s="2">
        <v>0</v>
      </c>
      <c r="FK5" s="2">
        <v>1.29366106080207E-3</v>
      </c>
      <c r="FL5" s="2">
        <v>0</v>
      </c>
      <c r="FM5" s="2">
        <v>0</v>
      </c>
      <c r="FN5" s="2">
        <v>5.1746442432082797E-2</v>
      </c>
      <c r="FO5" s="2">
        <v>3.6222509702457897E-2</v>
      </c>
      <c r="FP5" s="2">
        <v>4.1397153945666197E-2</v>
      </c>
      <c r="FQ5" s="2">
        <v>5.6921086675290999E-2</v>
      </c>
      <c r="FR5" s="2">
        <v>5.82147477360931E-2</v>
      </c>
      <c r="FS5" s="2">
        <v>6.3389391979301393E-2</v>
      </c>
      <c r="FT5" s="2">
        <v>6.4683053040103494E-2</v>
      </c>
      <c r="FU5" s="2">
        <v>5.82147477360931E-2</v>
      </c>
      <c r="FV5" s="2">
        <v>7.1151358344113805E-2</v>
      </c>
      <c r="FW5" s="2">
        <v>4.6571798188874497E-2</v>
      </c>
      <c r="FX5" s="2">
        <v>5.1746442432082798E-3</v>
      </c>
      <c r="FY5" s="2">
        <v>1.29366106080207E-3</v>
      </c>
      <c r="FZ5" s="2">
        <v>5.1746442432082798E-3</v>
      </c>
      <c r="GA5" s="2">
        <v>2.5873221216041399E-3</v>
      </c>
      <c r="GB5" s="2">
        <v>3.8809831824062001E-3</v>
      </c>
      <c r="GC5" s="2">
        <v>2.5873221216041399E-3</v>
      </c>
      <c r="GD5" s="2">
        <v>1.29366106080207E-3</v>
      </c>
      <c r="GE5" s="2">
        <v>0</v>
      </c>
      <c r="GF5" s="2">
        <v>1.29366106080207E-3</v>
      </c>
      <c r="GG5" s="2">
        <v>2.5873221216041399E-3</v>
      </c>
      <c r="GH5" s="2">
        <v>0</v>
      </c>
      <c r="GI5" s="2">
        <v>0</v>
      </c>
      <c r="GJ5" s="2">
        <v>0</v>
      </c>
      <c r="GK5" s="2">
        <v>0</v>
      </c>
      <c r="GL5" s="2">
        <v>0</v>
      </c>
      <c r="GM5" s="2">
        <v>0</v>
      </c>
      <c r="GN5" s="2">
        <v>2.5873221216041399E-3</v>
      </c>
      <c r="GO5" s="2">
        <v>1.29366106080207E-3</v>
      </c>
      <c r="GP5" s="2">
        <v>2.5873221216041399E-3</v>
      </c>
      <c r="GQ5" s="2">
        <v>1.29366106080207E-3</v>
      </c>
      <c r="GR5" s="2">
        <v>0</v>
      </c>
      <c r="GS5" s="2">
        <v>1.29366106080207E-3</v>
      </c>
      <c r="GT5" s="2">
        <v>0</v>
      </c>
      <c r="GU5" s="2">
        <v>5.0621519770515701E-4</v>
      </c>
      <c r="GV5" s="2">
        <v>3.8809831824062001E-3</v>
      </c>
      <c r="GW5" s="2">
        <v>1.29366106080207E-3</v>
      </c>
      <c r="GX5" s="2">
        <v>0</v>
      </c>
      <c r="GY5" s="2">
        <v>0</v>
      </c>
      <c r="GZ5" s="2">
        <v>1.29366106080207E-3</v>
      </c>
      <c r="HA5" s="2">
        <v>1.29366106080207E-3</v>
      </c>
      <c r="HB5" s="2">
        <v>0</v>
      </c>
      <c r="HC5" s="2">
        <v>0</v>
      </c>
      <c r="HD5" s="2">
        <v>0</v>
      </c>
      <c r="HE5" s="2">
        <v>1.29366106080207E-3</v>
      </c>
      <c r="HF5" s="2">
        <v>1.29366106080207E-3</v>
      </c>
      <c r="HG5" s="2">
        <v>1.29366106080207E-3</v>
      </c>
      <c r="HH5" s="2">
        <v>2.5873221216041399E-3</v>
      </c>
      <c r="HI5" s="2">
        <v>2.5873221216041399E-3</v>
      </c>
      <c r="HJ5" s="2">
        <v>2.5873221216041399E-3</v>
      </c>
      <c r="HK5" s="2">
        <v>0</v>
      </c>
      <c r="HL5" s="2">
        <v>0</v>
      </c>
      <c r="HM5" s="2">
        <v>1.29366106080207E-3</v>
      </c>
      <c r="HN5" s="2">
        <v>2.5873221216041399E-3</v>
      </c>
      <c r="HO5" s="2">
        <v>0</v>
      </c>
      <c r="HP5" s="2">
        <v>1.29366106080207E-3</v>
      </c>
      <c r="HQ5" s="2">
        <v>1.29366106080207E-3</v>
      </c>
      <c r="HR5" s="2">
        <v>1.29366106080207E-3</v>
      </c>
      <c r="HS5" s="2">
        <v>1.29366106080207E-3</v>
      </c>
      <c r="HT5" s="2">
        <v>5.1746442432082798E-3</v>
      </c>
      <c r="HU5" s="2">
        <v>1.29366106080207E-3</v>
      </c>
      <c r="HV5" s="2">
        <v>0</v>
      </c>
      <c r="HW5" s="2">
        <v>3.8809831824062001E-3</v>
      </c>
      <c r="HX5" s="2">
        <v>1.29366106080207E-3</v>
      </c>
      <c r="HY5" s="2">
        <v>1.29366106080207E-3</v>
      </c>
      <c r="HZ5" s="2">
        <v>3.8809831824062001E-3</v>
      </c>
      <c r="IA5" s="2">
        <v>9.0556274256144795E-3</v>
      </c>
      <c r="IB5" s="2">
        <v>0</v>
      </c>
      <c r="IC5" s="2">
        <v>1.29366106080207E-3</v>
      </c>
      <c r="ID5" s="2">
        <v>3.8809831824062001E-3</v>
      </c>
      <c r="IE5" s="2">
        <v>6.4683053040103496E-3</v>
      </c>
      <c r="IF5" s="2">
        <v>2.4579560155239301E-2</v>
      </c>
      <c r="IG5" s="2">
        <v>4.6571798188874497E-2</v>
      </c>
      <c r="IH5" s="2">
        <v>5.6921086675290999E-2</v>
      </c>
      <c r="II5" s="2">
        <v>4.9159120310478602E-2</v>
      </c>
      <c r="IJ5" s="2">
        <v>5.0452781371280703E-2</v>
      </c>
      <c r="IK5" s="2">
        <v>5.3040103492884801E-2</v>
      </c>
      <c r="IL5" s="2">
        <v>6.2095730918499299E-2</v>
      </c>
      <c r="IM5" s="2">
        <v>5.0452781371280703E-2</v>
      </c>
      <c r="IN5" s="2">
        <v>4.5278137128072403E-2</v>
      </c>
      <c r="IO5" s="2">
        <v>2.4579560155239301E-2</v>
      </c>
      <c r="IP5" s="2">
        <v>1.16429495472186E-2</v>
      </c>
      <c r="IQ5" s="2">
        <v>3.8809831824062001E-3</v>
      </c>
      <c r="IR5" s="2">
        <v>2.5873221216041399E-3</v>
      </c>
      <c r="IS5" s="2">
        <v>5.1746442432082798E-3</v>
      </c>
      <c r="IT5" s="2">
        <v>3.8809831824062001E-3</v>
      </c>
      <c r="IU5" s="2">
        <v>5.1746442432082798E-3</v>
      </c>
      <c r="IV5" s="2">
        <v>7.7619663648124098E-3</v>
      </c>
      <c r="IW5" s="2">
        <v>1.16429495472186E-2</v>
      </c>
      <c r="IX5" s="2">
        <v>3.8809831824062001E-3</v>
      </c>
      <c r="IY5" s="2">
        <v>6.4683053040103496E-3</v>
      </c>
      <c r="IZ5" s="2">
        <v>0</v>
      </c>
      <c r="JA5" s="2">
        <v>2.5873221216041399E-3</v>
      </c>
      <c r="JB5" s="2">
        <v>1.29366106080207E-3</v>
      </c>
      <c r="JC5" s="2">
        <v>5.1746442432082798E-3</v>
      </c>
      <c r="JD5" s="2">
        <v>7.7619663648124098E-3</v>
      </c>
      <c r="JE5" s="2">
        <v>1.42302716688227E-2</v>
      </c>
      <c r="JF5" s="2">
        <v>7.7619663648124098E-3</v>
      </c>
      <c r="JG5" s="2">
        <v>5.1746442432082798E-3</v>
      </c>
      <c r="JH5" s="2">
        <v>5.1746442432082798E-3</v>
      </c>
      <c r="JI5" s="2">
        <v>2.5873221216041399E-3</v>
      </c>
      <c r="JJ5" s="2">
        <v>2.5873221216041399E-3</v>
      </c>
      <c r="JK5" s="2">
        <v>2.5873221216041399E-3</v>
      </c>
      <c r="JL5" s="2">
        <v>5.1746442432082798E-3</v>
      </c>
      <c r="JM5" s="2">
        <v>0</v>
      </c>
      <c r="JN5" s="2">
        <v>3.36351875808538E-2</v>
      </c>
      <c r="JO5" s="2">
        <v>5.6921086675290999E-2</v>
      </c>
      <c r="JP5" s="2">
        <v>1.16429495472186E-2</v>
      </c>
      <c r="JQ5" s="2">
        <v>3.23415265200517E-4</v>
      </c>
    </row>
    <row r="6" spans="1:277" s="2" customFormat="1" x14ac:dyDescent="0.3">
      <c r="A6" s="2">
        <v>4</v>
      </c>
      <c r="B6" s="2">
        <v>0</v>
      </c>
      <c r="C6" s="2">
        <v>0</v>
      </c>
      <c r="D6" s="2">
        <v>0</v>
      </c>
      <c r="E6" s="2">
        <v>0</v>
      </c>
      <c r="F6" s="2">
        <v>0</v>
      </c>
      <c r="G6" s="2">
        <v>0</v>
      </c>
      <c r="H6" s="2">
        <v>0</v>
      </c>
      <c r="I6" s="2">
        <v>1</v>
      </c>
      <c r="L6" s="2">
        <v>9.23295454545454E-2</v>
      </c>
      <c r="T6" s="2">
        <v>0.63</v>
      </c>
      <c r="AA6" s="2">
        <v>5.6849999999999996</v>
      </c>
      <c r="AH6" s="2">
        <v>1.4204545454545401E-3</v>
      </c>
      <c r="AI6" s="2">
        <v>0</v>
      </c>
      <c r="AJ6" s="2">
        <v>1.4204545454545401E-3</v>
      </c>
      <c r="AK6" s="2">
        <v>1.4204545454545401E-3</v>
      </c>
      <c r="AL6" s="2">
        <v>1.4204545454545401E-3</v>
      </c>
      <c r="AM6" s="2">
        <v>2.8409090909090901E-3</v>
      </c>
      <c r="AN6" s="2">
        <v>2.8409090909090901E-3</v>
      </c>
      <c r="AO6" s="2">
        <v>1.13636363636363E-2</v>
      </c>
      <c r="AP6" s="2">
        <v>1.42045454545454E-2</v>
      </c>
      <c r="AQ6" s="2">
        <v>1.5625E-2</v>
      </c>
      <c r="AR6" s="2">
        <v>2.98295454545454E-2</v>
      </c>
      <c r="AS6" s="2">
        <v>3.125E-2</v>
      </c>
      <c r="AT6" s="2">
        <v>4.4034090909090898E-2</v>
      </c>
      <c r="AU6" s="2">
        <v>4.54545454545454E-2</v>
      </c>
      <c r="AV6" s="2">
        <v>5.6818181818181802E-2</v>
      </c>
      <c r="AW6" s="2">
        <v>5.6818181818181802E-2</v>
      </c>
      <c r="AX6" s="2">
        <v>8.3806818181818094E-2</v>
      </c>
      <c r="AY6" s="2">
        <v>8.6647727272727196E-2</v>
      </c>
      <c r="AZ6" s="2">
        <v>7.2443181818181795E-2</v>
      </c>
      <c r="BA6" s="2">
        <v>3.125E-2</v>
      </c>
      <c r="BB6" s="2">
        <v>1.7045454545454499E-2</v>
      </c>
      <c r="BC6" s="2">
        <v>1.42045454545454E-2</v>
      </c>
      <c r="BD6" s="2">
        <v>4.26136363636363E-3</v>
      </c>
      <c r="BE6" s="2">
        <v>4.26136363636363E-3</v>
      </c>
      <c r="BF6" s="2">
        <v>2.8409090909090901E-3</v>
      </c>
      <c r="BG6" s="2">
        <v>1.4204545454545401E-3</v>
      </c>
      <c r="BH6" s="2">
        <v>0</v>
      </c>
      <c r="BI6" s="2">
        <v>1.4204545454545401E-3</v>
      </c>
      <c r="BJ6" s="2">
        <v>1.4204545454545401E-3</v>
      </c>
      <c r="BK6" s="2">
        <v>0</v>
      </c>
      <c r="BL6" s="2">
        <v>4.26136363636363E-3</v>
      </c>
      <c r="BM6" s="2">
        <v>2.8409090909090901E-3</v>
      </c>
      <c r="BN6" s="2">
        <v>2.8409090909090901E-3</v>
      </c>
      <c r="BO6" s="2">
        <v>0</v>
      </c>
      <c r="BP6" s="2">
        <v>1.4204545454545401E-3</v>
      </c>
      <c r="BQ6" s="2">
        <v>0</v>
      </c>
      <c r="BR6" s="2">
        <v>2.8409090909090901E-3</v>
      </c>
      <c r="BS6" s="2">
        <v>0</v>
      </c>
      <c r="BT6" s="2">
        <v>0</v>
      </c>
      <c r="BU6" s="2">
        <v>1.4204545454545401E-3</v>
      </c>
      <c r="BV6" s="2">
        <v>5.6818181818181802E-3</v>
      </c>
      <c r="BW6" s="2">
        <v>1.4204545454545401E-3</v>
      </c>
      <c r="BX6" s="2">
        <v>2.8409090909090901E-3</v>
      </c>
      <c r="BY6" s="2">
        <v>0</v>
      </c>
      <c r="BZ6" s="2">
        <v>1.4204545454545401E-3</v>
      </c>
      <c r="CA6" s="2">
        <v>0</v>
      </c>
      <c r="CB6" s="2">
        <v>2.8409090909090901E-3</v>
      </c>
      <c r="CC6" s="2">
        <v>2.8409090909090901E-3</v>
      </c>
      <c r="CD6" s="2">
        <v>1.4204545454545401E-3</v>
      </c>
      <c r="CE6" s="2">
        <v>1.4204545454545401E-3</v>
      </c>
      <c r="CF6" s="2">
        <v>4.26136363636363E-3</v>
      </c>
      <c r="CG6" s="2">
        <v>1.4204545454545401E-3</v>
      </c>
      <c r="CH6" s="2">
        <v>1.4204545454545401E-3</v>
      </c>
      <c r="CI6" s="2">
        <v>4.26136363636363E-3</v>
      </c>
      <c r="CJ6" s="2">
        <v>1.4204545454545401E-3</v>
      </c>
      <c r="CK6" s="2">
        <v>2.8409090909090901E-3</v>
      </c>
      <c r="CL6" s="2">
        <v>5.6818181818181802E-3</v>
      </c>
      <c r="CM6" s="2">
        <v>4.26136363636363E-3</v>
      </c>
      <c r="CN6" s="2">
        <v>2.8409090909090901E-3</v>
      </c>
      <c r="CO6" s="2">
        <v>4.26136363636363E-3</v>
      </c>
      <c r="CP6" s="2">
        <v>4.26136363636363E-3</v>
      </c>
      <c r="CQ6" s="2">
        <v>7.1022727272727201E-3</v>
      </c>
      <c r="CR6" s="2">
        <v>0</v>
      </c>
      <c r="CS6" s="2">
        <v>5.6818181818181802E-3</v>
      </c>
      <c r="CT6" s="2">
        <v>5.6818181818181802E-3</v>
      </c>
      <c r="CU6" s="2">
        <v>4.26136363636363E-3</v>
      </c>
      <c r="CV6" s="2">
        <v>4.26136363636363E-3</v>
      </c>
      <c r="CW6" s="2">
        <v>4.26136363636363E-3</v>
      </c>
      <c r="CX6" s="2">
        <v>4.26136363636363E-3</v>
      </c>
      <c r="CY6" s="2">
        <v>1.42045454545454E-2</v>
      </c>
      <c r="CZ6" s="2">
        <v>1.2784090909090899E-2</v>
      </c>
      <c r="DA6" s="2">
        <v>8.5227272727272704E-3</v>
      </c>
      <c r="DB6" s="2">
        <v>1.8465909090909002E-2</v>
      </c>
      <c r="DC6" s="2">
        <v>1.9886363636363601E-2</v>
      </c>
      <c r="DD6" s="2">
        <v>1.5625E-2</v>
      </c>
      <c r="DE6" s="2">
        <v>1.13636363636363E-2</v>
      </c>
      <c r="DF6" s="2">
        <v>9.9431818181818094E-3</v>
      </c>
      <c r="DG6" s="2">
        <v>1.2784090909090899E-2</v>
      </c>
      <c r="DH6" s="2">
        <v>1.13636363636363E-2</v>
      </c>
      <c r="DI6" s="2">
        <v>0</v>
      </c>
      <c r="DJ6" s="2">
        <v>0</v>
      </c>
      <c r="DK6" s="2">
        <v>2.5568181818181799E-2</v>
      </c>
      <c r="DL6" s="2">
        <v>5.6818181818181802E-2</v>
      </c>
      <c r="DM6" s="2">
        <v>3.2670454545454503E-2</v>
      </c>
      <c r="DN6" s="2">
        <v>4.1193181818181802E-2</v>
      </c>
      <c r="DO6" s="2">
        <v>3.69318181818181E-2</v>
      </c>
      <c r="DP6" s="2">
        <v>3.125E-2</v>
      </c>
      <c r="DQ6" s="2">
        <v>2.4147727272727199E-2</v>
      </c>
      <c r="DR6" s="2">
        <v>1.2784090909090899E-2</v>
      </c>
      <c r="DS6" s="2">
        <v>5.6818181818181802E-3</v>
      </c>
      <c r="DT6" s="2">
        <v>5.6818181818181802E-3</v>
      </c>
      <c r="DU6" s="2">
        <v>4.26136363636363E-3</v>
      </c>
      <c r="DV6" s="2">
        <v>8.5227272727272704E-3</v>
      </c>
      <c r="DW6" s="2">
        <v>5.6818181818181802E-3</v>
      </c>
      <c r="DX6" s="2">
        <v>4.26136363636363E-3</v>
      </c>
      <c r="DY6" s="2">
        <v>2.8409090909090901E-3</v>
      </c>
      <c r="DZ6" s="2">
        <v>4.26136363636363E-3</v>
      </c>
      <c r="EA6" s="2">
        <v>2.8409090909090901E-3</v>
      </c>
      <c r="EB6" s="2">
        <v>1.4204545454545401E-3</v>
      </c>
      <c r="EC6" s="2">
        <v>5.6818181818181802E-3</v>
      </c>
      <c r="ED6" s="2">
        <v>2.8409090909090901E-3</v>
      </c>
      <c r="EE6" s="2">
        <v>1.4204545454545401E-3</v>
      </c>
      <c r="EF6" s="2">
        <v>0</v>
      </c>
      <c r="EG6" s="2">
        <v>0</v>
      </c>
      <c r="EH6" s="2">
        <v>0</v>
      </c>
      <c r="EI6" s="2">
        <v>0</v>
      </c>
      <c r="EJ6" s="2">
        <v>0</v>
      </c>
      <c r="EK6" s="2">
        <v>0</v>
      </c>
      <c r="EL6" s="2">
        <v>0</v>
      </c>
      <c r="EM6" s="2">
        <v>0</v>
      </c>
      <c r="EN6" s="2">
        <v>0</v>
      </c>
      <c r="EO6" s="2">
        <v>0</v>
      </c>
      <c r="EP6" s="2">
        <v>0</v>
      </c>
      <c r="EQ6" s="2">
        <v>0</v>
      </c>
      <c r="ER6" s="2">
        <v>0</v>
      </c>
      <c r="ES6" s="2">
        <v>0</v>
      </c>
      <c r="ET6" s="2">
        <v>0</v>
      </c>
      <c r="EU6" s="2">
        <v>0</v>
      </c>
      <c r="EV6" s="2">
        <v>1.2175324675324599E-4</v>
      </c>
      <c r="FC6" s="2">
        <v>0</v>
      </c>
      <c r="FD6" s="2">
        <v>0</v>
      </c>
      <c r="FE6" s="2">
        <v>0</v>
      </c>
      <c r="FF6" s="2">
        <v>0</v>
      </c>
      <c r="FG6" s="2">
        <v>1.4204545454545401E-3</v>
      </c>
      <c r="FH6" s="2">
        <v>0</v>
      </c>
      <c r="FI6" s="2">
        <v>0</v>
      </c>
      <c r="FJ6" s="2">
        <v>1.4204545454545401E-3</v>
      </c>
      <c r="FK6" s="2">
        <v>0</v>
      </c>
      <c r="FL6" s="2">
        <v>0</v>
      </c>
      <c r="FM6" s="2">
        <v>2.8409090909090901E-3</v>
      </c>
      <c r="FN6" s="2">
        <v>7.1022727272727201E-3</v>
      </c>
      <c r="FO6" s="2">
        <v>1.5625E-2</v>
      </c>
      <c r="FP6" s="2">
        <v>4.6875E-2</v>
      </c>
      <c r="FQ6" s="2">
        <v>8.5227272727272693E-2</v>
      </c>
      <c r="FR6" s="2">
        <v>3.9772727272727203E-2</v>
      </c>
      <c r="FS6" s="2">
        <v>6.8181818181818094E-2</v>
      </c>
      <c r="FT6" s="2">
        <v>6.25E-2</v>
      </c>
      <c r="FU6" s="2">
        <v>7.67045454545454E-2</v>
      </c>
      <c r="FV6" s="2">
        <v>8.8068181818181795E-2</v>
      </c>
      <c r="FW6" s="2">
        <v>1.7045454545454499E-2</v>
      </c>
      <c r="FX6" s="2">
        <v>1.9886363636363601E-2</v>
      </c>
      <c r="FY6" s="2">
        <v>9.9431818181818094E-3</v>
      </c>
      <c r="FZ6" s="2">
        <v>4.26136363636363E-3</v>
      </c>
      <c r="GA6" s="2">
        <v>2.8409090909090901E-3</v>
      </c>
      <c r="GB6" s="2">
        <v>2.8409090909090901E-3</v>
      </c>
      <c r="GC6" s="2">
        <v>0</v>
      </c>
      <c r="GD6" s="2">
        <v>1.4204545454545401E-3</v>
      </c>
      <c r="GE6" s="2">
        <v>1.4204545454545401E-3</v>
      </c>
      <c r="GF6" s="2">
        <v>0</v>
      </c>
      <c r="GG6" s="2">
        <v>2.8409090909090901E-3</v>
      </c>
      <c r="GH6" s="2">
        <v>1.4204545454545401E-3</v>
      </c>
      <c r="GI6" s="2">
        <v>1.4204545454545401E-3</v>
      </c>
      <c r="GJ6" s="2">
        <v>0</v>
      </c>
      <c r="GK6" s="2">
        <v>0</v>
      </c>
      <c r="GL6" s="2">
        <v>2.8409090909090901E-3</v>
      </c>
      <c r="GM6" s="2">
        <v>0</v>
      </c>
      <c r="GN6" s="2">
        <v>1.4204545454545401E-3</v>
      </c>
      <c r="GO6" s="2">
        <v>0</v>
      </c>
      <c r="GP6" s="2">
        <v>0</v>
      </c>
      <c r="GQ6" s="2">
        <v>1.4204545454545401E-3</v>
      </c>
      <c r="GR6" s="2">
        <v>5.6818181818181802E-3</v>
      </c>
      <c r="GS6" s="2">
        <v>0</v>
      </c>
      <c r="GT6" s="2">
        <v>1.4204545454545401E-3</v>
      </c>
      <c r="GU6" s="2">
        <v>1.66749011857707E-3</v>
      </c>
      <c r="GV6" s="2">
        <v>1.4204545454545401E-3</v>
      </c>
      <c r="GW6" s="2">
        <v>4.26136363636363E-3</v>
      </c>
      <c r="GX6" s="2">
        <v>0</v>
      </c>
      <c r="GY6" s="2">
        <v>2.8409090909090901E-3</v>
      </c>
      <c r="GZ6" s="2">
        <v>0</v>
      </c>
      <c r="HA6" s="2">
        <v>0</v>
      </c>
      <c r="HB6" s="2">
        <v>1.4204545454545401E-3</v>
      </c>
      <c r="HC6" s="2">
        <v>0</v>
      </c>
      <c r="HD6" s="2">
        <v>1.4204545454545401E-3</v>
      </c>
      <c r="HE6" s="2">
        <v>1.4204545454545401E-3</v>
      </c>
      <c r="HF6" s="2">
        <v>2.8409090909090901E-3</v>
      </c>
      <c r="HG6" s="2">
        <v>0</v>
      </c>
      <c r="HH6" s="2">
        <v>4.26136363636363E-3</v>
      </c>
      <c r="HI6" s="2">
        <v>2.8409090909090901E-3</v>
      </c>
      <c r="HJ6" s="2">
        <v>0</v>
      </c>
      <c r="HK6" s="2">
        <v>0</v>
      </c>
      <c r="HL6" s="2">
        <v>2.8409090909090901E-3</v>
      </c>
      <c r="HM6" s="2">
        <v>2.8409090909090901E-3</v>
      </c>
      <c r="HN6" s="2">
        <v>1.4204545454545401E-3</v>
      </c>
      <c r="HO6" s="2">
        <v>2.8409090909090901E-3</v>
      </c>
      <c r="HP6" s="2">
        <v>1.4204545454545401E-3</v>
      </c>
      <c r="HQ6" s="2">
        <v>0</v>
      </c>
      <c r="HR6" s="2">
        <v>0</v>
      </c>
      <c r="HS6" s="2">
        <v>0</v>
      </c>
      <c r="HT6" s="2">
        <v>0</v>
      </c>
      <c r="HU6" s="2">
        <v>0</v>
      </c>
      <c r="HV6" s="2">
        <v>1.4204545454545401E-3</v>
      </c>
      <c r="HW6" s="2">
        <v>0</v>
      </c>
      <c r="HX6" s="2">
        <v>2.8409090909090901E-3</v>
      </c>
      <c r="HY6" s="2">
        <v>2.8409090909090901E-3</v>
      </c>
      <c r="HZ6" s="2">
        <v>0</v>
      </c>
      <c r="IA6" s="2">
        <v>0</v>
      </c>
      <c r="IB6" s="2">
        <v>1.4204545454545401E-3</v>
      </c>
      <c r="IC6" s="2">
        <v>0</v>
      </c>
      <c r="ID6" s="2">
        <v>0</v>
      </c>
      <c r="IE6" s="2">
        <v>5.6818181818181802E-3</v>
      </c>
      <c r="IF6" s="2">
        <v>5.6818181818181802E-2</v>
      </c>
      <c r="IG6" s="2">
        <v>6.25E-2</v>
      </c>
      <c r="IH6" s="2">
        <v>4.8295454545454503E-2</v>
      </c>
      <c r="II6" s="2">
        <v>6.6761363636363605E-2</v>
      </c>
      <c r="IJ6" s="2">
        <v>6.10795454545454E-2</v>
      </c>
      <c r="IK6" s="2">
        <v>6.25E-2</v>
      </c>
      <c r="IL6" s="2">
        <v>4.8295454545454503E-2</v>
      </c>
      <c r="IM6" s="2">
        <v>3.2670454545454503E-2</v>
      </c>
      <c r="IN6" s="2">
        <v>1.9886363636363601E-2</v>
      </c>
      <c r="IO6" s="2">
        <v>9.9431818181818094E-3</v>
      </c>
      <c r="IP6" s="2">
        <v>5.6818181818181802E-3</v>
      </c>
      <c r="IQ6" s="2">
        <v>1.4204545454545401E-3</v>
      </c>
      <c r="IR6" s="2">
        <v>3.2670454545454503E-2</v>
      </c>
      <c r="IS6" s="2">
        <v>7.1022727272727201E-3</v>
      </c>
      <c r="IT6" s="2">
        <v>5.6818181818181802E-3</v>
      </c>
      <c r="IU6" s="2">
        <v>5.6818181818181802E-3</v>
      </c>
      <c r="IV6" s="2">
        <v>2.8409090909090901E-3</v>
      </c>
      <c r="IW6" s="2">
        <v>2.8409090909090901E-3</v>
      </c>
      <c r="IX6" s="2">
        <v>5.6818181818181802E-3</v>
      </c>
      <c r="IY6" s="2">
        <v>1.13636363636363E-2</v>
      </c>
      <c r="IZ6" s="2">
        <v>5.6818181818181802E-3</v>
      </c>
      <c r="JA6" s="2">
        <v>0</v>
      </c>
      <c r="JB6" s="2">
        <v>0</v>
      </c>
      <c r="JC6" s="2">
        <v>1.4204545454545401E-3</v>
      </c>
      <c r="JD6" s="2">
        <v>0</v>
      </c>
      <c r="JE6" s="2">
        <v>1.4204545454545401E-3</v>
      </c>
      <c r="JF6" s="2">
        <v>2.8409090909090901E-3</v>
      </c>
      <c r="JG6" s="2">
        <v>0</v>
      </c>
      <c r="JH6" s="2">
        <v>0</v>
      </c>
      <c r="JI6" s="2">
        <v>1.4204545454545401E-3</v>
      </c>
      <c r="JJ6" s="2">
        <v>0</v>
      </c>
      <c r="JK6" s="2">
        <v>0</v>
      </c>
      <c r="JL6" s="2">
        <v>0</v>
      </c>
      <c r="JM6" s="2">
        <v>0</v>
      </c>
      <c r="JN6" s="2">
        <v>0</v>
      </c>
      <c r="JO6" s="2">
        <v>0</v>
      </c>
      <c r="JP6" s="2">
        <v>0</v>
      </c>
      <c r="JQ6" s="2">
        <v>3.6525974025974E-4</v>
      </c>
    </row>
    <row r="7" spans="1:277" s="2" customFormat="1" x14ac:dyDescent="0.3">
      <c r="A7" s="2">
        <v>5</v>
      </c>
      <c r="B7" s="2">
        <v>0</v>
      </c>
      <c r="C7" s="2">
        <v>0</v>
      </c>
      <c r="D7" s="2">
        <v>0</v>
      </c>
      <c r="E7" s="2">
        <v>0</v>
      </c>
      <c r="F7" s="2">
        <v>0</v>
      </c>
      <c r="G7" s="2">
        <v>0</v>
      </c>
      <c r="H7" s="2">
        <v>0</v>
      </c>
      <c r="I7" s="2">
        <v>1</v>
      </c>
      <c r="L7" s="2">
        <v>0.110782865583456</v>
      </c>
      <c r="N7" s="2">
        <v>0</v>
      </c>
      <c r="O7" s="2">
        <v>0</v>
      </c>
      <c r="T7" s="2">
        <v>1.4662333825701599</v>
      </c>
      <c r="U7" s="2">
        <v>0</v>
      </c>
      <c r="V7" s="2">
        <v>0</v>
      </c>
      <c r="AA7" s="2">
        <v>4.0789364844903897</v>
      </c>
      <c r="AL7" s="2">
        <v>1.4771048744460799E-3</v>
      </c>
      <c r="AM7" s="2">
        <v>0</v>
      </c>
      <c r="AN7" s="2">
        <v>0</v>
      </c>
      <c r="AO7" s="2">
        <v>1.4771048744460799E-3</v>
      </c>
      <c r="AP7" s="2">
        <v>4.4313146233382504E-3</v>
      </c>
      <c r="AQ7" s="2">
        <v>1.03397341211226E-2</v>
      </c>
      <c r="AR7" s="2">
        <v>8.8626292466765094E-3</v>
      </c>
      <c r="AS7" s="2">
        <v>5.9084194977843396E-3</v>
      </c>
      <c r="AT7" s="2">
        <v>1.1816838995568599E-2</v>
      </c>
      <c r="AU7" s="2">
        <v>1.1816838995568599E-2</v>
      </c>
      <c r="AV7" s="2">
        <v>1.6248153618906899E-2</v>
      </c>
      <c r="AW7" s="2">
        <v>2.3633677991137299E-2</v>
      </c>
      <c r="AX7" s="2">
        <v>4.1358936484490398E-2</v>
      </c>
      <c r="AY7" s="2">
        <v>3.3973412112259897E-2</v>
      </c>
      <c r="AZ7" s="2">
        <v>6.0561299852289502E-2</v>
      </c>
      <c r="BA7" s="2">
        <v>5.7607090103397297E-2</v>
      </c>
      <c r="BB7" s="2">
        <v>6.7946824224519906E-2</v>
      </c>
      <c r="BC7" s="2">
        <v>6.64697193500738E-2</v>
      </c>
      <c r="BD7" s="2">
        <v>6.4992614475627694E-2</v>
      </c>
      <c r="BE7" s="2">
        <v>5.3175775480059001E-2</v>
      </c>
      <c r="BF7" s="2">
        <v>4.8744460856720802E-2</v>
      </c>
      <c r="BG7" s="2">
        <v>3.10192023633678E-2</v>
      </c>
      <c r="BH7" s="2">
        <v>1.47710487444608E-2</v>
      </c>
      <c r="BI7" s="2">
        <v>8.8626292466765094E-3</v>
      </c>
      <c r="BJ7" s="2">
        <v>1.03397341211226E-2</v>
      </c>
      <c r="BK7" s="2">
        <v>1.4771048744460799E-3</v>
      </c>
      <c r="BL7" s="2">
        <v>1.4771048744460799E-3</v>
      </c>
      <c r="BM7" s="2">
        <v>1.4771048744460799E-3</v>
      </c>
      <c r="BN7" s="2">
        <v>4.4313146233382504E-3</v>
      </c>
      <c r="BO7" s="2">
        <v>4.4313146233382504E-3</v>
      </c>
      <c r="BP7" s="2">
        <v>5.9084194977843396E-3</v>
      </c>
      <c r="BQ7" s="2">
        <v>1.4771048744460799E-3</v>
      </c>
      <c r="BR7" s="2">
        <v>1.4771048744460799E-3</v>
      </c>
      <c r="BS7" s="2">
        <v>1.4771048744460799E-3</v>
      </c>
      <c r="BT7" s="2">
        <v>1.4771048744460799E-3</v>
      </c>
      <c r="BU7" s="2">
        <v>0</v>
      </c>
      <c r="BV7" s="2">
        <v>0</v>
      </c>
      <c r="BW7" s="2">
        <v>1.4771048744460799E-3</v>
      </c>
      <c r="BX7" s="2">
        <v>2.9542097488921698E-3</v>
      </c>
      <c r="BY7" s="2">
        <v>0</v>
      </c>
      <c r="BZ7" s="2">
        <v>1.2050066081007501E-3</v>
      </c>
      <c r="CA7" s="2">
        <v>1.4771048744460799E-3</v>
      </c>
      <c r="CB7" s="2">
        <v>0</v>
      </c>
      <c r="CC7" s="2">
        <v>0</v>
      </c>
      <c r="CD7" s="2">
        <v>0</v>
      </c>
      <c r="CE7" s="2">
        <v>2.9542097488921698E-3</v>
      </c>
      <c r="CF7" s="2">
        <v>0</v>
      </c>
      <c r="CG7" s="2">
        <v>1.4771048744460799E-3</v>
      </c>
      <c r="CH7" s="2">
        <v>7.3855243722304202E-3</v>
      </c>
      <c r="CI7" s="2">
        <v>8.8626292466765094E-3</v>
      </c>
      <c r="CJ7" s="2">
        <v>2.9542097488921698E-3</v>
      </c>
      <c r="CK7" s="2">
        <v>8.8626292466765094E-3</v>
      </c>
      <c r="CL7" s="2">
        <v>1.03397341211226E-2</v>
      </c>
      <c r="CM7" s="2">
        <v>8.8626292466765094E-3</v>
      </c>
      <c r="CN7" s="2">
        <v>8.8626292466765094E-3</v>
      </c>
      <c r="CO7" s="2">
        <v>5.9084194977843396E-3</v>
      </c>
      <c r="CP7" s="2">
        <v>7.3855243722304202E-3</v>
      </c>
      <c r="CQ7" s="2">
        <v>8.8626292466765094E-3</v>
      </c>
      <c r="CR7" s="2">
        <v>1.32939438700147E-2</v>
      </c>
      <c r="CS7" s="2">
        <v>1.1816838995568599E-2</v>
      </c>
      <c r="CT7" s="2">
        <v>1.03397341211226E-2</v>
      </c>
      <c r="CU7" s="2">
        <v>1.7725258493353001E-2</v>
      </c>
      <c r="CV7" s="2">
        <v>1.32939438700147E-2</v>
      </c>
      <c r="CW7" s="2">
        <v>1.1816838995568599E-2</v>
      </c>
      <c r="CX7" s="2">
        <v>1.03397341211226E-2</v>
      </c>
      <c r="CY7" s="2">
        <v>1.4771048744460799E-3</v>
      </c>
      <c r="CZ7" s="2">
        <v>4.4313146233382504E-3</v>
      </c>
      <c r="DA7" s="2">
        <v>1.4771048744460799E-3</v>
      </c>
      <c r="DB7" s="2">
        <v>8.8626292466765094E-3</v>
      </c>
      <c r="DC7" s="2">
        <v>3.9881831610044299E-2</v>
      </c>
      <c r="DD7" s="2">
        <v>5.46528803545051E-2</v>
      </c>
      <c r="DE7" s="2">
        <v>4.8744460856720802E-2</v>
      </c>
      <c r="DF7" s="2">
        <v>5.9084194977843403E-2</v>
      </c>
      <c r="DG7" s="2">
        <v>2.3633677991137299E-2</v>
      </c>
      <c r="DH7" s="2">
        <v>1.7725258493353001E-2</v>
      </c>
      <c r="DI7" s="2">
        <v>1.1816838995568599E-2</v>
      </c>
      <c r="DJ7" s="2">
        <v>8.8626292466765094E-3</v>
      </c>
      <c r="DK7" s="2">
        <v>1.03397341211226E-2</v>
      </c>
      <c r="DL7" s="2">
        <v>2.9542097488921698E-3</v>
      </c>
      <c r="DM7" s="2">
        <v>1.4771048744460799E-3</v>
      </c>
      <c r="DN7" s="2">
        <v>1.4771048744460799E-3</v>
      </c>
      <c r="DO7" s="2">
        <v>7.3855243722304202E-3</v>
      </c>
      <c r="DP7" s="2">
        <v>4.4313146233382504E-3</v>
      </c>
      <c r="DQ7" s="2">
        <v>5.9084194977843396E-3</v>
      </c>
      <c r="DR7" s="2">
        <v>1.03397341211226E-2</v>
      </c>
      <c r="DS7" s="2">
        <v>2.9542097488921698E-3</v>
      </c>
      <c r="DT7" s="2">
        <v>7.3855243722304202E-3</v>
      </c>
      <c r="DU7" s="2">
        <v>5.9084194977843396E-3</v>
      </c>
      <c r="DV7" s="2">
        <v>4.4313146233382504E-3</v>
      </c>
      <c r="DW7" s="2">
        <v>8.8626292466765094E-3</v>
      </c>
      <c r="DX7" s="2">
        <v>7.3855243722304202E-3</v>
      </c>
      <c r="DY7" s="2">
        <v>1.03397341211226E-2</v>
      </c>
      <c r="DZ7" s="2">
        <v>1.4771048744460799E-3</v>
      </c>
      <c r="EA7" s="2">
        <v>2.9542097488921698E-3</v>
      </c>
      <c r="EB7" s="2">
        <v>2.9542097488921698E-3</v>
      </c>
      <c r="EC7" s="2">
        <v>2.9542097488921698E-3</v>
      </c>
      <c r="ED7" s="2">
        <v>4.4313146233382504E-3</v>
      </c>
      <c r="EE7" s="2">
        <v>2.9542097488921698E-3</v>
      </c>
      <c r="EF7" s="2">
        <v>1.4771048744460799E-3</v>
      </c>
      <c r="EG7" s="2">
        <v>7.3855243722304202E-3</v>
      </c>
      <c r="EH7" s="2">
        <v>4.4313146233382504E-3</v>
      </c>
      <c r="EI7" s="2">
        <v>0</v>
      </c>
      <c r="EJ7" s="2">
        <v>1.4771048744460799E-3</v>
      </c>
      <c r="EK7" s="2">
        <v>0</v>
      </c>
      <c r="EL7" s="2">
        <v>0</v>
      </c>
      <c r="EM7" s="2">
        <v>1.4771048744460799E-3</v>
      </c>
      <c r="EN7" s="2">
        <v>0</v>
      </c>
      <c r="EO7" s="2">
        <v>0</v>
      </c>
      <c r="EP7" s="2">
        <v>0</v>
      </c>
      <c r="EQ7" s="2">
        <v>0</v>
      </c>
      <c r="ER7" s="2">
        <v>0</v>
      </c>
      <c r="ES7" s="2">
        <v>0</v>
      </c>
      <c r="ET7" s="2">
        <v>0</v>
      </c>
      <c r="EU7" s="2">
        <v>0</v>
      </c>
      <c r="EV7" s="2">
        <v>1.05507491031863E-4</v>
      </c>
      <c r="FG7" s="2">
        <v>0</v>
      </c>
      <c r="FH7" s="2">
        <v>0</v>
      </c>
      <c r="FI7" s="2">
        <v>0</v>
      </c>
      <c r="FJ7" s="2">
        <v>0</v>
      </c>
      <c r="FK7" s="2">
        <v>5.9084194977843396E-3</v>
      </c>
      <c r="FL7" s="2">
        <v>5.9084194977843396E-3</v>
      </c>
      <c r="FM7" s="2">
        <v>5.9084194977843396E-3</v>
      </c>
      <c r="FN7" s="2">
        <v>1.4771048744460799E-3</v>
      </c>
      <c r="FO7" s="2">
        <v>5.9084194977843396E-3</v>
      </c>
      <c r="FP7" s="2">
        <v>2.9542097488921698E-3</v>
      </c>
      <c r="FQ7" s="2">
        <v>4.4313146233382504E-3</v>
      </c>
      <c r="FR7" s="2">
        <v>5.9084194977843396E-3</v>
      </c>
      <c r="FS7" s="2">
        <v>4.4313146233382504E-3</v>
      </c>
      <c r="FT7" s="2">
        <v>1.1816838995568599E-2</v>
      </c>
      <c r="FU7" s="2">
        <v>2.5110782865583402E-2</v>
      </c>
      <c r="FV7" s="2">
        <v>5.7607090103397297E-2</v>
      </c>
      <c r="FW7" s="2">
        <v>6.7946824224519906E-2</v>
      </c>
      <c r="FX7" s="2">
        <v>9.01033973412112E-2</v>
      </c>
      <c r="FY7" s="2">
        <v>6.7946824224519906E-2</v>
      </c>
      <c r="FZ7" s="2">
        <v>6.64697193500738E-2</v>
      </c>
      <c r="GA7" s="2">
        <v>5.1698670605612999E-2</v>
      </c>
      <c r="GB7" s="2">
        <v>4.28360413589364E-2</v>
      </c>
      <c r="GC7" s="2">
        <v>2.3633677991137299E-2</v>
      </c>
      <c r="GD7" s="2">
        <v>1.47710487444608E-2</v>
      </c>
      <c r="GE7" s="2">
        <v>5.9084194977843396E-3</v>
      </c>
      <c r="GF7" s="2">
        <v>5.9084194977843396E-3</v>
      </c>
      <c r="GG7" s="2">
        <v>1.4771048744460799E-3</v>
      </c>
      <c r="GH7" s="2">
        <v>1.4771048744460799E-3</v>
      </c>
      <c r="GI7" s="2">
        <v>1.4771048744460799E-3</v>
      </c>
      <c r="GJ7" s="2">
        <v>4.4313146233382504E-3</v>
      </c>
      <c r="GK7" s="2">
        <v>4.4313146233382504E-3</v>
      </c>
      <c r="GL7" s="2">
        <v>2.9542097488921698E-3</v>
      </c>
      <c r="GM7" s="2">
        <v>1.4771048744460799E-3</v>
      </c>
      <c r="GN7" s="2">
        <v>4.4313146233382504E-3</v>
      </c>
      <c r="GO7" s="2">
        <v>0</v>
      </c>
      <c r="GP7" s="2">
        <v>0</v>
      </c>
      <c r="GQ7" s="2">
        <v>0</v>
      </c>
      <c r="GR7" s="2">
        <v>1.4771048744460799E-3</v>
      </c>
      <c r="GS7" s="2">
        <v>0</v>
      </c>
      <c r="GT7" s="2">
        <v>2.9542097488921698E-3</v>
      </c>
      <c r="GU7" s="2">
        <v>1.1272642462878001E-3</v>
      </c>
      <c r="GV7" s="2">
        <v>0</v>
      </c>
      <c r="GW7" s="2">
        <v>0</v>
      </c>
      <c r="GX7" s="2">
        <v>1.4771048744460799E-3</v>
      </c>
      <c r="GY7" s="2">
        <v>0</v>
      </c>
      <c r="GZ7" s="2">
        <v>0</v>
      </c>
      <c r="HA7" s="2">
        <v>0</v>
      </c>
      <c r="HB7" s="2">
        <v>2.9542097488921698E-3</v>
      </c>
      <c r="HC7" s="2">
        <v>4.4313146233382504E-3</v>
      </c>
      <c r="HD7" s="2">
        <v>2.9542097488921698E-3</v>
      </c>
      <c r="HE7" s="2">
        <v>1.4771048744460799E-3</v>
      </c>
      <c r="HF7" s="2">
        <v>1.4771048744460799E-3</v>
      </c>
      <c r="HG7" s="2">
        <v>1.4771048744460799E-3</v>
      </c>
      <c r="HH7" s="2">
        <v>0</v>
      </c>
      <c r="HI7" s="2">
        <v>1.4771048744460799E-3</v>
      </c>
      <c r="HJ7" s="2">
        <v>1.4771048744460799E-3</v>
      </c>
      <c r="HK7" s="2">
        <v>1.4771048744460799E-3</v>
      </c>
      <c r="HL7" s="2">
        <v>2.9542097488921698E-3</v>
      </c>
      <c r="HM7" s="2">
        <v>1.4771048744460799E-3</v>
      </c>
      <c r="HN7" s="2">
        <v>2.9542097488921698E-3</v>
      </c>
      <c r="HO7" s="2">
        <v>1.4771048744460799E-3</v>
      </c>
      <c r="HP7" s="2">
        <v>1.4771048744460799E-3</v>
      </c>
      <c r="HQ7" s="2">
        <v>0</v>
      </c>
      <c r="HR7" s="2">
        <v>1.4771048744460799E-3</v>
      </c>
      <c r="HS7" s="2">
        <v>0</v>
      </c>
      <c r="HT7" s="2">
        <v>2.9542097488921698E-3</v>
      </c>
      <c r="HU7" s="2">
        <v>2.9542097488921698E-3</v>
      </c>
      <c r="HV7" s="2">
        <v>8.8626292466765094E-3</v>
      </c>
      <c r="HW7" s="2">
        <v>3.5450516986706003E-2</v>
      </c>
      <c r="HX7" s="2">
        <v>5.0221565731166901E-2</v>
      </c>
      <c r="HY7" s="2">
        <v>5.9084194977843403E-2</v>
      </c>
      <c r="HZ7" s="2">
        <v>4.28360413589364E-2</v>
      </c>
      <c r="IA7" s="2">
        <v>6.64697193500738E-2</v>
      </c>
      <c r="IB7" s="2">
        <v>5.9084194977843403E-2</v>
      </c>
      <c r="IC7" s="2">
        <v>6.64697193500738E-2</v>
      </c>
      <c r="ID7" s="2">
        <v>2.5110782865583402E-2</v>
      </c>
      <c r="IE7" s="2">
        <v>1.03397341211226E-2</v>
      </c>
      <c r="IF7" s="2">
        <v>2.6587887740029501E-2</v>
      </c>
      <c r="IG7" s="2">
        <v>2.3633677991137299E-2</v>
      </c>
      <c r="IH7" s="2">
        <v>1.7725258493353001E-2</v>
      </c>
      <c r="II7" s="2">
        <v>7.3855243722304202E-3</v>
      </c>
      <c r="IJ7" s="2">
        <v>5.9084194977843396E-3</v>
      </c>
      <c r="IK7" s="2">
        <v>7.3855243722304202E-3</v>
      </c>
      <c r="IL7" s="2">
        <v>4.4313146233382504E-3</v>
      </c>
      <c r="IM7" s="2">
        <v>7.3855243722304202E-3</v>
      </c>
      <c r="IN7" s="2">
        <v>5.9084194977843396E-3</v>
      </c>
      <c r="IO7" s="2">
        <v>0</v>
      </c>
      <c r="IP7" s="2">
        <v>5.9084194977843396E-3</v>
      </c>
      <c r="IQ7" s="2">
        <v>2.9542097488921698E-3</v>
      </c>
      <c r="IR7" s="2">
        <v>7.3855243722304202E-3</v>
      </c>
      <c r="IS7" s="2">
        <v>4.4313146233382504E-3</v>
      </c>
      <c r="IT7" s="2">
        <v>3.2496307237813798E-2</v>
      </c>
      <c r="IU7" s="2">
        <v>1.32939438700147E-2</v>
      </c>
      <c r="IV7" s="2">
        <v>4.4313146233382504E-3</v>
      </c>
      <c r="IW7" s="2">
        <v>2.9542097488921698E-3</v>
      </c>
      <c r="IX7" s="2">
        <v>2.9542097488921698E-3</v>
      </c>
      <c r="IY7" s="2">
        <v>1.4771048744460799E-3</v>
      </c>
      <c r="IZ7" s="2">
        <v>5.9084194977843396E-3</v>
      </c>
      <c r="JA7" s="2">
        <v>2.9542097488921698E-3</v>
      </c>
      <c r="JB7" s="2">
        <v>1.4771048744460799E-3</v>
      </c>
      <c r="JC7" s="2">
        <v>8.8626292466765094E-3</v>
      </c>
      <c r="JD7" s="2">
        <v>5.9084194977843396E-3</v>
      </c>
      <c r="JE7" s="2">
        <v>2.9542097488921698E-3</v>
      </c>
      <c r="JF7" s="2">
        <v>1.4771048744460799E-3</v>
      </c>
      <c r="JG7" s="2">
        <v>0</v>
      </c>
      <c r="JH7" s="2">
        <v>0</v>
      </c>
      <c r="JI7" s="2">
        <v>1.4771048744460799E-3</v>
      </c>
      <c r="JJ7" s="2">
        <v>0</v>
      </c>
      <c r="JK7" s="2">
        <v>1.4771048744460799E-3</v>
      </c>
      <c r="JL7" s="2">
        <v>0</v>
      </c>
      <c r="JM7" s="2">
        <v>0</v>
      </c>
      <c r="JN7" s="2">
        <v>0</v>
      </c>
      <c r="JO7" s="2">
        <v>0</v>
      </c>
      <c r="JP7" s="2">
        <v>0</v>
      </c>
      <c r="JQ7" s="2">
        <v>1.58261236547794E-4</v>
      </c>
    </row>
    <row r="8" spans="1:277" s="2" customFormat="1" x14ac:dyDescent="0.3">
      <c r="A8" s="2">
        <v>6</v>
      </c>
      <c r="B8" s="2">
        <v>0</v>
      </c>
      <c r="C8" s="2">
        <v>0</v>
      </c>
      <c r="D8" s="2">
        <v>0</v>
      </c>
      <c r="E8" s="2">
        <v>0</v>
      </c>
      <c r="F8" s="2">
        <v>0</v>
      </c>
      <c r="G8" s="2">
        <v>0</v>
      </c>
      <c r="H8" s="2">
        <v>0</v>
      </c>
      <c r="I8" s="2">
        <v>0.83102493074792205</v>
      </c>
      <c r="J8" s="2">
        <v>0.110803324099722</v>
      </c>
      <c r="K8" s="2">
        <v>5.8171745152354501E-2</v>
      </c>
      <c r="L8" s="2">
        <v>9.8337950138504104E-2</v>
      </c>
      <c r="M8" s="2">
        <v>0.24590163934426201</v>
      </c>
      <c r="N8" s="2">
        <v>1</v>
      </c>
      <c r="O8" s="2">
        <v>1.1080332409972299E-2</v>
      </c>
      <c r="T8" s="2">
        <v>0.24792243767312999</v>
      </c>
      <c r="U8" s="2">
        <v>1</v>
      </c>
      <c r="V8" s="2">
        <v>1.1080332409972299E-2</v>
      </c>
      <c r="AA8" s="2">
        <v>1.8698060941828201</v>
      </c>
      <c r="AB8" s="2">
        <v>6.9252077562326805E-4</v>
      </c>
      <c r="AC8" s="2">
        <v>1.38504155124653E-3</v>
      </c>
      <c r="AD8" s="2">
        <v>1.38504155124653E-3</v>
      </c>
      <c r="AE8" s="2">
        <v>2.77008310249307E-3</v>
      </c>
      <c r="AF8" s="2">
        <v>5.5401662049861496E-3</v>
      </c>
      <c r="AG8" s="2">
        <v>1.38504155124653E-3</v>
      </c>
      <c r="AH8" s="2">
        <v>1.38504155124653E-3</v>
      </c>
      <c r="AI8" s="2">
        <v>1.38504155124653E-3</v>
      </c>
      <c r="AJ8" s="2">
        <v>2.77008310249307E-3</v>
      </c>
      <c r="AK8" s="2">
        <v>2.77008310249307E-3</v>
      </c>
      <c r="AL8" s="2">
        <v>1.38504155124653E-3</v>
      </c>
      <c r="AM8" s="2">
        <v>5.5401662049861496E-3</v>
      </c>
      <c r="AN8" s="2">
        <v>1.3850415512465301E-2</v>
      </c>
      <c r="AO8" s="2">
        <v>9.6952908587257594E-3</v>
      </c>
      <c r="AP8" s="2">
        <v>1.2465373961218801E-2</v>
      </c>
      <c r="AQ8" s="2">
        <v>1.8005540166204901E-2</v>
      </c>
      <c r="AR8" s="2">
        <v>3.4626038781163403E-2</v>
      </c>
      <c r="AS8" s="2">
        <v>4.7091412742382197E-2</v>
      </c>
      <c r="AT8" s="2">
        <v>4.4321329639889197E-2</v>
      </c>
      <c r="AU8" s="2">
        <v>3.4626038781163403E-2</v>
      </c>
      <c r="AV8" s="2">
        <v>5.6786703601107998E-2</v>
      </c>
      <c r="AW8" s="2">
        <v>6.3711911357340695E-2</v>
      </c>
      <c r="AX8" s="2">
        <v>5.2631578947368397E-2</v>
      </c>
      <c r="AY8" s="2">
        <v>5.5401662049861397E-2</v>
      </c>
      <c r="AZ8" s="2">
        <v>3.3240997229916899E-2</v>
      </c>
      <c r="BA8" s="2">
        <v>3.0470914127423799E-2</v>
      </c>
      <c r="BB8" s="2">
        <v>1.5235457063711899E-2</v>
      </c>
      <c r="BC8" s="2">
        <v>5.5401662049861496E-3</v>
      </c>
      <c r="BD8" s="2">
        <v>4.1551246537396098E-3</v>
      </c>
      <c r="BE8" s="2">
        <v>2.77008310249307E-3</v>
      </c>
      <c r="BF8" s="2">
        <v>1.38504155124653E-3</v>
      </c>
      <c r="BG8" s="2">
        <v>4.1551246537396098E-3</v>
      </c>
      <c r="BH8" s="2">
        <v>4.1551246537396098E-3</v>
      </c>
      <c r="BI8" s="2">
        <v>6.9252077562326798E-3</v>
      </c>
      <c r="BJ8" s="2">
        <v>1.38504155124653E-3</v>
      </c>
      <c r="BK8" s="2">
        <v>1.3850415512465301E-2</v>
      </c>
      <c r="BL8" s="2">
        <v>6.9252077562326798E-3</v>
      </c>
      <c r="BM8" s="2">
        <v>2.77008310249307E-3</v>
      </c>
      <c r="BN8" s="2">
        <v>2.77008310249307E-3</v>
      </c>
      <c r="BO8" s="2">
        <v>2.77008310249307E-3</v>
      </c>
      <c r="BP8" s="2">
        <v>2.77008310249307E-3</v>
      </c>
      <c r="BQ8" s="2">
        <v>6.9252077562326798E-3</v>
      </c>
      <c r="BR8" s="2">
        <v>1.38504155124653E-3</v>
      </c>
      <c r="BS8" s="2">
        <v>2.77008310249307E-3</v>
      </c>
      <c r="BT8" s="2">
        <v>2.77008310249307E-3</v>
      </c>
      <c r="BU8" s="2">
        <v>1.38504155124653E-3</v>
      </c>
      <c r="BV8" s="2">
        <v>2.77008310249307E-3</v>
      </c>
      <c r="BW8" s="2">
        <v>5.5401662049861496E-3</v>
      </c>
      <c r="BX8" s="2">
        <v>0</v>
      </c>
      <c r="BY8" s="2">
        <v>1.38504155124653E-3</v>
      </c>
      <c r="BZ8" s="2">
        <v>6.2025773816692699E-3</v>
      </c>
      <c r="CA8" s="2">
        <v>1.1080332409972299E-2</v>
      </c>
      <c r="CB8" s="2">
        <v>2.77008310249307E-3</v>
      </c>
      <c r="CC8" s="2">
        <v>1.38504155124653E-3</v>
      </c>
      <c r="CD8" s="2">
        <v>6.9252077562326798E-3</v>
      </c>
      <c r="CE8" s="2">
        <v>6.9252077562326798E-3</v>
      </c>
      <c r="CF8" s="2">
        <v>4.1551246537396098E-3</v>
      </c>
      <c r="CG8" s="2">
        <v>1.6620498614958401E-2</v>
      </c>
      <c r="CH8" s="2">
        <v>1.2465373961218801E-2</v>
      </c>
      <c r="CI8" s="2">
        <v>2.77008310249307E-3</v>
      </c>
      <c r="CJ8" s="2">
        <v>1.1080332409972299E-2</v>
      </c>
      <c r="CK8" s="2">
        <v>5.5401662049861496E-3</v>
      </c>
      <c r="CL8" s="2">
        <v>1.38504155124653E-3</v>
      </c>
      <c r="CM8" s="2">
        <v>4.1551246537396098E-3</v>
      </c>
      <c r="CN8" s="2">
        <v>5.5401662049861496E-3</v>
      </c>
      <c r="CO8" s="2">
        <v>1.2465373961218801E-2</v>
      </c>
      <c r="CP8" s="2">
        <v>9.6952908587257594E-3</v>
      </c>
      <c r="CQ8" s="2">
        <v>2.77008310249307E-3</v>
      </c>
      <c r="CR8" s="2">
        <v>2.77008310249307E-3</v>
      </c>
      <c r="CS8" s="2">
        <v>5.5401662049861496E-3</v>
      </c>
      <c r="CT8" s="2">
        <v>4.1551246537396098E-3</v>
      </c>
      <c r="CU8" s="2">
        <v>6.9252077562326798E-3</v>
      </c>
      <c r="CV8" s="2">
        <v>6.9252077562326798E-3</v>
      </c>
      <c r="CW8" s="2">
        <v>1.1080332409972299E-2</v>
      </c>
      <c r="CX8" s="2">
        <v>5.5401662049861496E-3</v>
      </c>
      <c r="CY8" s="2">
        <v>6.9252077562326798E-3</v>
      </c>
      <c r="CZ8" s="2">
        <v>1.1080332409972299E-2</v>
      </c>
      <c r="DA8" s="2">
        <v>9.6952908587257594E-3</v>
      </c>
      <c r="DB8" s="2">
        <v>6.9252077562326798E-3</v>
      </c>
      <c r="DC8" s="2">
        <v>1.1080332409972299E-2</v>
      </c>
      <c r="DD8" s="2">
        <v>5.5401662049861496E-3</v>
      </c>
      <c r="DE8" s="2">
        <v>1.5235457063711899E-2</v>
      </c>
      <c r="DF8" s="2">
        <v>8.3102493074792196E-3</v>
      </c>
      <c r="DG8" s="2">
        <v>9.6952908587257594E-3</v>
      </c>
      <c r="DH8" s="2">
        <v>2.2160664819944598E-2</v>
      </c>
      <c r="DI8" s="2">
        <v>1.1080332409972299E-2</v>
      </c>
      <c r="DJ8" s="2">
        <v>9.6952908587257594E-3</v>
      </c>
      <c r="DK8" s="2">
        <v>1.2465373961218801E-2</v>
      </c>
      <c r="DL8" s="2">
        <v>1.6620498614958401E-2</v>
      </c>
      <c r="DM8" s="2">
        <v>2.3545706371191098E-2</v>
      </c>
      <c r="DN8" s="2">
        <v>2.0775623268698001E-2</v>
      </c>
      <c r="DO8" s="2">
        <v>1.6620498614958401E-2</v>
      </c>
      <c r="DP8" s="2">
        <v>1.3850415512465301E-2</v>
      </c>
      <c r="DQ8" s="2">
        <v>1.8005540166204901E-2</v>
      </c>
      <c r="DR8" s="2">
        <v>8.3102493074792196E-3</v>
      </c>
      <c r="DS8" s="2">
        <v>1.1080332409972299E-2</v>
      </c>
      <c r="DT8" s="2">
        <v>1.2465373961218801E-2</v>
      </c>
      <c r="DU8" s="2">
        <v>8.3102493074792196E-3</v>
      </c>
      <c r="DV8" s="2">
        <v>9.6952908587257594E-3</v>
      </c>
      <c r="DW8" s="2">
        <v>9.6952908587257594E-3</v>
      </c>
      <c r="DX8" s="2">
        <v>1.3850415512465301E-2</v>
      </c>
      <c r="DY8" s="2">
        <v>1.2465373961218801E-2</v>
      </c>
      <c r="DZ8" s="2">
        <v>1.1080332409972299E-2</v>
      </c>
      <c r="EA8" s="2">
        <v>1.38504155124653E-3</v>
      </c>
      <c r="EB8" s="2">
        <v>8.3102493074792196E-3</v>
      </c>
      <c r="EC8" s="2">
        <v>2.77008310249307E-3</v>
      </c>
      <c r="ED8" s="2">
        <v>6.9252077562326798E-3</v>
      </c>
      <c r="EE8" s="2">
        <v>5.5401662049861496E-3</v>
      </c>
      <c r="EF8" s="2">
        <v>1.38504155124653E-3</v>
      </c>
      <c r="EG8" s="2">
        <v>4.1551246537396098E-3</v>
      </c>
      <c r="EH8" s="2">
        <v>2.77008310249307E-3</v>
      </c>
      <c r="EI8" s="2">
        <v>4.1551246537396098E-3</v>
      </c>
      <c r="EJ8" s="2">
        <v>6.9252077562326798E-3</v>
      </c>
      <c r="EK8" s="2">
        <v>1.38504155124653E-3</v>
      </c>
      <c r="EL8" s="2">
        <v>2.77008310249307E-3</v>
      </c>
      <c r="EM8" s="2">
        <v>4.1551246537396098E-3</v>
      </c>
      <c r="EN8" s="2">
        <v>4.1551246537396098E-3</v>
      </c>
      <c r="EO8" s="2">
        <v>1.38504155124653E-3</v>
      </c>
      <c r="EP8" s="2">
        <v>4.1551246537396098E-3</v>
      </c>
      <c r="EQ8" s="2">
        <v>0</v>
      </c>
      <c r="ER8" s="2">
        <v>0</v>
      </c>
      <c r="ES8" s="2">
        <v>2.77008310249307E-3</v>
      </c>
      <c r="ET8" s="2">
        <v>5.5401662049861496E-3</v>
      </c>
      <c r="EU8" s="2">
        <v>2.77008310249307E-3</v>
      </c>
      <c r="EV8" s="2">
        <v>1.2499155462468701E-3</v>
      </c>
      <c r="EW8" s="2">
        <v>6.9252077562326805E-4</v>
      </c>
      <c r="EX8" s="2">
        <v>0</v>
      </c>
      <c r="EY8" s="2">
        <v>0</v>
      </c>
      <c r="EZ8" s="2">
        <v>0</v>
      </c>
      <c r="FA8" s="2">
        <v>2.77008310249307E-3</v>
      </c>
      <c r="FB8" s="2">
        <v>0</v>
      </c>
      <c r="FC8" s="2">
        <v>1.38504155124653E-3</v>
      </c>
      <c r="FD8" s="2">
        <v>1.38504155124653E-3</v>
      </c>
      <c r="FE8" s="2">
        <v>0</v>
      </c>
      <c r="FF8" s="2">
        <v>1.38504155124653E-3</v>
      </c>
      <c r="FG8" s="2">
        <v>0</v>
      </c>
      <c r="FH8" s="2">
        <v>0</v>
      </c>
      <c r="FI8" s="2">
        <v>0</v>
      </c>
      <c r="FJ8" s="2">
        <v>1.38504155124653E-3</v>
      </c>
      <c r="FK8" s="2">
        <v>1.38504155124653E-3</v>
      </c>
      <c r="FL8" s="2">
        <v>2.77008310249307E-3</v>
      </c>
      <c r="FM8" s="2">
        <v>3.0470914127423799E-2</v>
      </c>
      <c r="FN8" s="2">
        <v>3.1855955678670299E-2</v>
      </c>
      <c r="FO8" s="2">
        <v>4.7091412742382197E-2</v>
      </c>
      <c r="FP8" s="2">
        <v>3.3240997229916899E-2</v>
      </c>
      <c r="FQ8" s="2">
        <v>3.4626038781163403E-2</v>
      </c>
      <c r="FR8" s="2">
        <v>5.1246537396121797E-2</v>
      </c>
      <c r="FS8" s="2">
        <v>4.7091412742382197E-2</v>
      </c>
      <c r="FT8" s="2">
        <v>4.8476454293628797E-2</v>
      </c>
      <c r="FU8" s="2">
        <v>4.4321329639889197E-2</v>
      </c>
      <c r="FV8" s="2">
        <v>3.0470914127423799E-2</v>
      </c>
      <c r="FW8" s="2">
        <v>1.9390581717451501E-2</v>
      </c>
      <c r="FX8" s="2">
        <v>1.2465373961218801E-2</v>
      </c>
      <c r="FY8" s="2">
        <v>5.5401662049861496E-3</v>
      </c>
      <c r="FZ8" s="2">
        <v>4.1551246537396098E-3</v>
      </c>
      <c r="GA8" s="2">
        <v>5.5401662049861496E-3</v>
      </c>
      <c r="GB8" s="2">
        <v>4.1551246537396098E-3</v>
      </c>
      <c r="GC8" s="2">
        <v>5.5401662049861496E-3</v>
      </c>
      <c r="GD8" s="2">
        <v>8.3102493074792196E-3</v>
      </c>
      <c r="GE8" s="2">
        <v>5.5401662049861496E-3</v>
      </c>
      <c r="GF8" s="2">
        <v>1.5235457063711899E-2</v>
      </c>
      <c r="GG8" s="2">
        <v>6.9252077562326798E-3</v>
      </c>
      <c r="GH8" s="2">
        <v>0</v>
      </c>
      <c r="GI8" s="2">
        <v>2.77008310249307E-3</v>
      </c>
      <c r="GJ8" s="2">
        <v>1.38504155124653E-3</v>
      </c>
      <c r="GK8" s="2">
        <v>4.1551246537396098E-3</v>
      </c>
      <c r="GL8" s="2">
        <v>4.1551246537396098E-3</v>
      </c>
      <c r="GM8" s="2">
        <v>1.38504155124653E-3</v>
      </c>
      <c r="GN8" s="2">
        <v>4.1551246537396098E-3</v>
      </c>
      <c r="GO8" s="2">
        <v>2.77008310249307E-3</v>
      </c>
      <c r="GP8" s="2">
        <v>1.38504155124653E-3</v>
      </c>
      <c r="GQ8" s="2">
        <v>2.77008310249307E-3</v>
      </c>
      <c r="GR8" s="2">
        <v>2.77008310249307E-3</v>
      </c>
      <c r="GS8" s="2">
        <v>1.38504155124653E-3</v>
      </c>
      <c r="GT8" s="2">
        <v>2.77008310249307E-3</v>
      </c>
      <c r="GU8" s="2">
        <v>5.5401662049861496E-3</v>
      </c>
      <c r="GV8" s="2">
        <v>8.3102493074792196E-3</v>
      </c>
      <c r="GW8" s="2">
        <v>5.5401662049861496E-3</v>
      </c>
      <c r="GX8" s="2">
        <v>4.1551246537396098E-3</v>
      </c>
      <c r="GY8" s="2">
        <v>1.1080332409972299E-2</v>
      </c>
      <c r="GZ8" s="2">
        <v>1.2465373961218801E-2</v>
      </c>
      <c r="HA8" s="2">
        <v>4.1551246537396098E-3</v>
      </c>
      <c r="HB8" s="2">
        <v>6.9252077562326798E-3</v>
      </c>
      <c r="HC8" s="2">
        <v>1.3850415512465301E-2</v>
      </c>
      <c r="HD8" s="2">
        <v>1.38504155124653E-3</v>
      </c>
      <c r="HE8" s="2">
        <v>2.77008310249307E-3</v>
      </c>
      <c r="HF8" s="2">
        <v>4.1551246537396098E-3</v>
      </c>
      <c r="HG8" s="2">
        <v>6.9252077562326798E-3</v>
      </c>
      <c r="HH8" s="2">
        <v>4.1551246537396098E-3</v>
      </c>
      <c r="HI8" s="2">
        <v>5.5401662049861496E-3</v>
      </c>
      <c r="HJ8" s="2">
        <v>4.1551246537396098E-3</v>
      </c>
      <c r="HK8" s="2">
        <v>9.6952908587257594E-3</v>
      </c>
      <c r="HL8" s="2">
        <v>1.38504155124653E-3</v>
      </c>
      <c r="HM8" s="2">
        <v>2.77008310249307E-3</v>
      </c>
      <c r="HN8" s="2">
        <v>8.3102493074792196E-3</v>
      </c>
      <c r="HO8" s="2">
        <v>1.38504155124653E-3</v>
      </c>
      <c r="HP8" s="2">
        <v>2.77008310249307E-3</v>
      </c>
      <c r="HQ8" s="2">
        <v>1.38504155124653E-3</v>
      </c>
      <c r="HR8" s="2">
        <v>4.1551246537396098E-3</v>
      </c>
      <c r="HS8" s="2">
        <v>6.9252077562326798E-3</v>
      </c>
      <c r="HT8" s="2">
        <v>4.1551246537396098E-3</v>
      </c>
      <c r="HU8" s="2">
        <v>6.9252077562326798E-3</v>
      </c>
      <c r="HV8" s="2">
        <v>5.5401662049861496E-3</v>
      </c>
      <c r="HW8" s="2">
        <v>4.1551246537396098E-3</v>
      </c>
      <c r="HX8" s="2">
        <v>5.5401662049861496E-3</v>
      </c>
      <c r="HY8" s="2">
        <v>2.77008310249307E-3</v>
      </c>
      <c r="HZ8" s="2">
        <v>4.1551246537396098E-3</v>
      </c>
      <c r="IA8" s="2">
        <v>5.5401662049861496E-3</v>
      </c>
      <c r="IB8" s="2">
        <v>6.9252077562326798E-3</v>
      </c>
      <c r="IC8" s="2">
        <v>1.38504155124653E-3</v>
      </c>
      <c r="ID8" s="2">
        <v>2.77008310249307E-3</v>
      </c>
      <c r="IE8" s="2">
        <v>6.9252077562326798E-3</v>
      </c>
      <c r="IF8" s="2">
        <v>4.0166204986149499E-2</v>
      </c>
      <c r="IG8" s="2">
        <v>7.2022160664819895E-2</v>
      </c>
      <c r="IH8" s="2">
        <v>4.98614958448753E-2</v>
      </c>
      <c r="II8" s="2">
        <v>4.0166204986149499E-2</v>
      </c>
      <c r="IJ8" s="2">
        <v>1.5235457063711899E-2</v>
      </c>
      <c r="IK8" s="2">
        <v>2.2160664819944598E-2</v>
      </c>
      <c r="IL8" s="2">
        <v>1.2465373961218801E-2</v>
      </c>
      <c r="IM8" s="2">
        <v>1.8005540166204901E-2</v>
      </c>
      <c r="IN8" s="2">
        <v>1.2465373961218801E-2</v>
      </c>
      <c r="IO8" s="2">
        <v>1.5235457063711899E-2</v>
      </c>
      <c r="IP8" s="2">
        <v>1.5235457063711899E-2</v>
      </c>
      <c r="IQ8" s="2">
        <v>4.1551246537396098E-3</v>
      </c>
      <c r="IR8" s="2">
        <v>1.3850415512465301E-2</v>
      </c>
      <c r="IS8" s="2">
        <v>1.1080332409972299E-2</v>
      </c>
      <c r="IT8" s="2">
        <v>5.5401662049861496E-3</v>
      </c>
      <c r="IU8" s="2">
        <v>2.3545706371191098E-2</v>
      </c>
      <c r="IV8" s="2">
        <v>1.38504155124653E-3</v>
      </c>
      <c r="IW8" s="2">
        <v>6.9252077562326798E-3</v>
      </c>
      <c r="IX8" s="2">
        <v>2.77008310249307E-3</v>
      </c>
      <c r="IY8" s="2">
        <v>9.6952908587257594E-3</v>
      </c>
      <c r="IZ8" s="2">
        <v>4.1551246537396098E-3</v>
      </c>
      <c r="JA8" s="2">
        <v>0</v>
      </c>
      <c r="JB8" s="2">
        <v>4.1551246537396098E-3</v>
      </c>
      <c r="JC8" s="2">
        <v>2.77008310249307E-3</v>
      </c>
      <c r="JD8" s="2">
        <v>4.1551246537396098E-3</v>
      </c>
      <c r="JE8" s="2">
        <v>1.38504155124653E-3</v>
      </c>
      <c r="JF8" s="2">
        <v>2.77008310249307E-3</v>
      </c>
      <c r="JG8" s="2">
        <v>2.77008310249307E-3</v>
      </c>
      <c r="JH8" s="2">
        <v>5.5401662049861496E-3</v>
      </c>
      <c r="JI8" s="2">
        <v>4.1551246537396098E-3</v>
      </c>
      <c r="JJ8" s="2">
        <v>4.1551246537396098E-3</v>
      </c>
      <c r="JK8" s="2">
        <v>2.77008310249307E-3</v>
      </c>
      <c r="JL8" s="2">
        <v>0</v>
      </c>
      <c r="JM8" s="2">
        <v>1.38504155124653E-3</v>
      </c>
      <c r="JN8" s="2">
        <v>5.5401662049861496E-3</v>
      </c>
      <c r="JO8" s="2">
        <v>1.38504155124653E-3</v>
      </c>
      <c r="JP8" s="2">
        <v>1.38504155124653E-3</v>
      </c>
      <c r="JQ8" s="2">
        <v>1.48638605499628E-3</v>
      </c>
    </row>
    <row r="9" spans="1:277" s="2" customFormat="1" x14ac:dyDescent="0.3">
      <c r="A9" s="2">
        <v>7</v>
      </c>
      <c r="B9" s="2">
        <v>0</v>
      </c>
      <c r="C9" s="2">
        <v>0</v>
      </c>
      <c r="D9" s="2">
        <v>0</v>
      </c>
      <c r="E9" s="2">
        <v>0.218487394957983</v>
      </c>
      <c r="F9" s="2">
        <v>0.78151260504201603</v>
      </c>
      <c r="I9" s="2">
        <v>0</v>
      </c>
      <c r="J9" s="2">
        <v>0</v>
      </c>
      <c r="K9" s="2">
        <v>0</v>
      </c>
      <c r="L9" s="2">
        <v>0.105042016806722</v>
      </c>
      <c r="N9" s="2">
        <v>1</v>
      </c>
      <c r="O9" s="2">
        <v>6.3025210084033598E-3</v>
      </c>
      <c r="T9" s="2">
        <v>1.6680672268907499</v>
      </c>
      <c r="U9" s="2">
        <v>1</v>
      </c>
      <c r="V9" s="2">
        <v>6.3025210084033598E-3</v>
      </c>
      <c r="AA9" s="2">
        <v>5.2478991596638602</v>
      </c>
      <c r="AB9" s="2">
        <v>7.0028011204481696E-4</v>
      </c>
      <c r="AC9" s="2">
        <v>0</v>
      </c>
      <c r="AD9" s="2">
        <v>0</v>
      </c>
      <c r="AE9" s="2">
        <v>2.1008403361344498E-3</v>
      </c>
      <c r="AF9" s="2">
        <v>0</v>
      </c>
      <c r="AG9" s="2">
        <v>4.2016806722688996E-3</v>
      </c>
      <c r="AH9" s="2">
        <v>0</v>
      </c>
      <c r="AI9" s="2">
        <v>0</v>
      </c>
      <c r="AJ9" s="2">
        <v>2.1008403361344498E-3</v>
      </c>
      <c r="AK9" s="2">
        <v>0</v>
      </c>
      <c r="AL9" s="2">
        <v>0</v>
      </c>
      <c r="AM9" s="2">
        <v>4.2016806722688996E-3</v>
      </c>
      <c r="AN9" s="2">
        <v>4.2016806722688996E-3</v>
      </c>
      <c r="AO9" s="2">
        <v>8.4033613445378096E-3</v>
      </c>
      <c r="AP9" s="2">
        <v>1.47058823529411E-2</v>
      </c>
      <c r="AQ9" s="2">
        <v>2.1008403361344501E-2</v>
      </c>
      <c r="AR9" s="2">
        <v>2.1008403361344501E-2</v>
      </c>
      <c r="AS9" s="2">
        <v>3.1512605042016799E-2</v>
      </c>
      <c r="AT9" s="2">
        <v>4.4117647058823498E-2</v>
      </c>
      <c r="AU9" s="2">
        <v>5.2521008403361297E-2</v>
      </c>
      <c r="AV9" s="2">
        <v>9.4537815126050403E-2</v>
      </c>
      <c r="AW9" s="2">
        <v>8.1932773109243698E-2</v>
      </c>
      <c r="AX9" s="2">
        <v>0.11764705882352899</v>
      </c>
      <c r="AY9" s="2">
        <v>5.4621848739495799E-2</v>
      </c>
      <c r="AZ9" s="2">
        <v>3.1512605042016799E-2</v>
      </c>
      <c r="BA9" s="2">
        <v>4.2016806722688996E-3</v>
      </c>
      <c r="BB9" s="2">
        <v>4.2016806722688996E-3</v>
      </c>
      <c r="BC9" s="2">
        <v>2.1008403361344498E-3</v>
      </c>
      <c r="BD9" s="2">
        <v>0</v>
      </c>
      <c r="BE9" s="2">
        <v>6.3025210084033598E-3</v>
      </c>
      <c r="BF9" s="2">
        <v>0</v>
      </c>
      <c r="BG9" s="2">
        <v>0</v>
      </c>
      <c r="BH9" s="2">
        <v>2.1008403361344498E-3</v>
      </c>
      <c r="BI9" s="2">
        <v>2.1008403361344498E-3</v>
      </c>
      <c r="BJ9" s="2">
        <v>4.2016806722688996E-3</v>
      </c>
      <c r="BK9" s="2">
        <v>4.2016806722688996E-3</v>
      </c>
      <c r="BL9" s="2">
        <v>4.2016806722688996E-3</v>
      </c>
      <c r="BM9" s="2">
        <v>0</v>
      </c>
      <c r="BN9" s="2">
        <v>0</v>
      </c>
      <c r="BO9" s="2">
        <v>0</v>
      </c>
      <c r="BP9" s="2">
        <v>6.3025210084033598E-3</v>
      </c>
      <c r="BQ9" s="2">
        <v>2.1008403361344498E-3</v>
      </c>
      <c r="BR9" s="2">
        <v>0</v>
      </c>
      <c r="BS9" s="2">
        <v>0</v>
      </c>
      <c r="BT9" s="2">
        <v>0</v>
      </c>
      <c r="BU9" s="2">
        <v>0</v>
      </c>
      <c r="BV9" s="2">
        <v>2.1008403361344498E-3</v>
      </c>
      <c r="BW9" s="2">
        <v>0</v>
      </c>
      <c r="BX9" s="2">
        <v>2.1008403361344498E-3</v>
      </c>
      <c r="BY9" s="2">
        <v>0</v>
      </c>
      <c r="BZ9" s="2">
        <v>1.46145414687614E-3</v>
      </c>
      <c r="CA9" s="2">
        <v>2.1008403361344498E-3</v>
      </c>
      <c r="CB9" s="2">
        <v>4.2016806722688996E-3</v>
      </c>
      <c r="CC9" s="2">
        <v>0</v>
      </c>
      <c r="CD9" s="2">
        <v>0</v>
      </c>
      <c r="CE9" s="2">
        <v>0</v>
      </c>
      <c r="CF9" s="2">
        <v>2.1008403361344498E-3</v>
      </c>
      <c r="CG9" s="2">
        <v>0</v>
      </c>
      <c r="CH9" s="2">
        <v>4.2016806722688996E-3</v>
      </c>
      <c r="CI9" s="2">
        <v>2.1008403361344498E-3</v>
      </c>
      <c r="CJ9" s="2">
        <v>4.2016806722688996E-3</v>
      </c>
      <c r="CK9" s="2">
        <v>2.1008403361344498E-3</v>
      </c>
      <c r="CL9" s="2">
        <v>2.1008403361344498E-3</v>
      </c>
      <c r="CM9" s="2">
        <v>0</v>
      </c>
      <c r="CN9" s="2">
        <v>0</v>
      </c>
      <c r="CO9" s="2">
        <v>2.1008403361344498E-3</v>
      </c>
      <c r="CP9" s="2">
        <v>0</v>
      </c>
      <c r="CQ9" s="2">
        <v>0</v>
      </c>
      <c r="CR9" s="2">
        <v>0</v>
      </c>
      <c r="CS9" s="2">
        <v>2.1008403361344498E-3</v>
      </c>
      <c r="CT9" s="2">
        <v>0</v>
      </c>
      <c r="CU9" s="2">
        <v>2.1008403361344498E-3</v>
      </c>
      <c r="CV9" s="2">
        <v>0</v>
      </c>
      <c r="CW9" s="2">
        <v>0</v>
      </c>
      <c r="CX9" s="2">
        <v>0</v>
      </c>
      <c r="CY9" s="2">
        <v>4.2016806722688996E-3</v>
      </c>
      <c r="CZ9" s="2">
        <v>0</v>
      </c>
      <c r="DA9" s="2">
        <v>0</v>
      </c>
      <c r="DB9" s="2">
        <v>8.4033613445378096E-3</v>
      </c>
      <c r="DC9" s="2">
        <v>1.26050420168067E-2</v>
      </c>
      <c r="DD9" s="2">
        <v>1.26050420168067E-2</v>
      </c>
      <c r="DE9" s="2">
        <v>4.2016806722688996E-3</v>
      </c>
      <c r="DF9" s="2">
        <v>1.26050420168067E-2</v>
      </c>
      <c r="DG9" s="2">
        <v>1.890756302521E-2</v>
      </c>
      <c r="DH9" s="2">
        <v>3.3613445378151197E-2</v>
      </c>
      <c r="DI9" s="2">
        <v>3.5714285714285698E-2</v>
      </c>
      <c r="DJ9" s="2">
        <v>3.9915966386554598E-2</v>
      </c>
      <c r="DK9" s="2">
        <v>3.5714285714285698E-2</v>
      </c>
      <c r="DL9" s="2">
        <v>3.1512605042016799E-2</v>
      </c>
      <c r="DM9" s="2">
        <v>3.9915966386554598E-2</v>
      </c>
      <c r="DN9" s="2">
        <v>2.5210084033613401E-2</v>
      </c>
      <c r="DO9" s="2">
        <v>4.2016806722688996E-3</v>
      </c>
      <c r="DP9" s="2">
        <v>2.1008403361344498E-3</v>
      </c>
      <c r="DQ9" s="2">
        <v>0</v>
      </c>
      <c r="DR9" s="2">
        <v>4.2016806722688996E-3</v>
      </c>
      <c r="DS9" s="2">
        <v>4.2016806722688996E-3</v>
      </c>
      <c r="DT9" s="2">
        <v>0</v>
      </c>
      <c r="DU9" s="2">
        <v>2.1008403361344498E-3</v>
      </c>
      <c r="DV9" s="2">
        <v>4.2016806722688996E-3</v>
      </c>
      <c r="DW9" s="2">
        <v>8.4033613445378096E-3</v>
      </c>
      <c r="DX9" s="2">
        <v>1.47058823529411E-2</v>
      </c>
      <c r="DY9" s="2">
        <v>1.26050420168067E-2</v>
      </c>
      <c r="DZ9" s="2">
        <v>1.26050420168067E-2</v>
      </c>
      <c r="EA9" s="2">
        <v>1.47058823529411E-2</v>
      </c>
      <c r="EB9" s="2">
        <v>6.3025210084033598E-3</v>
      </c>
      <c r="EC9" s="2">
        <v>2.1008403361344498E-3</v>
      </c>
      <c r="ED9" s="2">
        <v>2.1008403361344498E-3</v>
      </c>
      <c r="EE9" s="2">
        <v>6.3025210084033598E-3</v>
      </c>
      <c r="EF9" s="2">
        <v>4.2016806722688996E-3</v>
      </c>
      <c r="EG9" s="2">
        <v>2.1008403361344498E-3</v>
      </c>
      <c r="EH9" s="2">
        <v>0</v>
      </c>
      <c r="EI9" s="2">
        <v>8.4033613445378096E-3</v>
      </c>
      <c r="EJ9" s="2">
        <v>6.3025210084033598E-3</v>
      </c>
      <c r="EK9" s="2">
        <v>4.2016806722688996E-3</v>
      </c>
      <c r="EL9" s="2">
        <v>6.3025210084033598E-3</v>
      </c>
      <c r="EM9" s="2">
        <v>6.3025210084033598E-3</v>
      </c>
      <c r="EN9" s="2">
        <v>4.2016806722688996E-3</v>
      </c>
      <c r="EO9" s="2">
        <v>2.1008403361344498E-3</v>
      </c>
      <c r="EP9" s="2">
        <v>2.1008403361344498E-3</v>
      </c>
      <c r="EQ9" s="2">
        <v>8.4033613445378096E-3</v>
      </c>
      <c r="ER9" s="2">
        <v>2.1008403361344498E-3</v>
      </c>
      <c r="ES9" s="2">
        <v>1.05042016806722E-2</v>
      </c>
      <c r="ET9" s="2">
        <v>0</v>
      </c>
      <c r="EU9" s="2">
        <v>0</v>
      </c>
      <c r="EV9" s="2">
        <v>0</v>
      </c>
      <c r="EW9" s="2">
        <v>0</v>
      </c>
      <c r="EX9" s="2">
        <v>0</v>
      </c>
      <c r="EY9" s="2">
        <v>0</v>
      </c>
      <c r="EZ9" s="2">
        <v>0</v>
      </c>
      <c r="FA9" s="2">
        <v>0</v>
      </c>
      <c r="FB9" s="2">
        <v>0</v>
      </c>
      <c r="FC9" s="2">
        <v>4.2016806722688996E-3</v>
      </c>
      <c r="FD9" s="2">
        <v>2.1008403361344498E-3</v>
      </c>
      <c r="FE9" s="2">
        <v>0</v>
      </c>
      <c r="FF9" s="2">
        <v>0</v>
      </c>
      <c r="FG9" s="2">
        <v>0</v>
      </c>
      <c r="FH9" s="2">
        <v>0</v>
      </c>
      <c r="FI9" s="2">
        <v>0</v>
      </c>
      <c r="FJ9" s="2">
        <v>0</v>
      </c>
      <c r="FK9" s="2">
        <v>0</v>
      </c>
      <c r="FL9" s="2">
        <v>0</v>
      </c>
      <c r="FM9" s="2">
        <v>0</v>
      </c>
      <c r="FN9" s="2">
        <v>0</v>
      </c>
      <c r="FO9" s="2">
        <v>4.6218487394957902E-2</v>
      </c>
      <c r="FP9" s="2">
        <v>5.6722689075630203E-2</v>
      </c>
      <c r="FQ9" s="2">
        <v>5.2521008403361297E-2</v>
      </c>
      <c r="FR9" s="2">
        <v>7.5630252100840303E-2</v>
      </c>
      <c r="FS9" s="2">
        <v>8.1932773109243698E-2</v>
      </c>
      <c r="FT9" s="2">
        <v>7.9831932773109196E-2</v>
      </c>
      <c r="FU9" s="2">
        <v>7.3529411764705802E-2</v>
      </c>
      <c r="FV9" s="2">
        <v>2.5210084033613401E-2</v>
      </c>
      <c r="FW9" s="2">
        <v>8.4033613445378096E-3</v>
      </c>
      <c r="FX9" s="2">
        <v>6.3025210084033598E-3</v>
      </c>
      <c r="FY9" s="2">
        <v>2.1008403361344498E-3</v>
      </c>
      <c r="FZ9" s="2">
        <v>0</v>
      </c>
      <c r="GA9" s="2">
        <v>0</v>
      </c>
      <c r="GB9" s="2">
        <v>0</v>
      </c>
      <c r="GC9" s="2">
        <v>2.1008403361344498E-3</v>
      </c>
      <c r="GD9" s="2">
        <v>0</v>
      </c>
      <c r="GE9" s="2">
        <v>4.2016806722688996E-3</v>
      </c>
      <c r="GF9" s="2">
        <v>2.1008403361344498E-3</v>
      </c>
      <c r="GG9" s="2">
        <v>0</v>
      </c>
      <c r="GH9" s="2">
        <v>4.2016806722688996E-3</v>
      </c>
      <c r="GI9" s="2">
        <v>2.1008403361344498E-3</v>
      </c>
      <c r="GJ9" s="2">
        <v>0</v>
      </c>
      <c r="GK9" s="2">
        <v>6.3025210084033598E-3</v>
      </c>
      <c r="GL9" s="2">
        <v>0</v>
      </c>
      <c r="GM9" s="2">
        <v>6.3025210084033598E-3</v>
      </c>
      <c r="GN9" s="2">
        <v>0</v>
      </c>
      <c r="GO9" s="2">
        <v>0</v>
      </c>
      <c r="GP9" s="2">
        <v>2.1008403361344498E-3</v>
      </c>
      <c r="GQ9" s="2">
        <v>0</v>
      </c>
      <c r="GR9" s="2">
        <v>2.1008403361344498E-3</v>
      </c>
      <c r="GS9" s="2">
        <v>0</v>
      </c>
      <c r="GT9" s="2">
        <v>0</v>
      </c>
      <c r="GU9" s="2">
        <v>1.0960906101571001E-3</v>
      </c>
      <c r="GV9" s="2">
        <v>2.1008403361344498E-3</v>
      </c>
      <c r="GW9" s="2">
        <v>2.1008403361344498E-3</v>
      </c>
      <c r="GX9" s="2">
        <v>8.4033613445378096E-3</v>
      </c>
      <c r="GY9" s="2">
        <v>0</v>
      </c>
      <c r="GZ9" s="2">
        <v>0</v>
      </c>
      <c r="HA9" s="2">
        <v>0</v>
      </c>
      <c r="HB9" s="2">
        <v>2.1008403361344498E-3</v>
      </c>
      <c r="HC9" s="2">
        <v>0</v>
      </c>
      <c r="HD9" s="2">
        <v>2.1008403361344498E-3</v>
      </c>
      <c r="HE9" s="2">
        <v>2.1008403361344498E-3</v>
      </c>
      <c r="HF9" s="2">
        <v>4.2016806722688996E-3</v>
      </c>
      <c r="HG9" s="2">
        <v>0</v>
      </c>
      <c r="HH9" s="2">
        <v>0</v>
      </c>
      <c r="HI9" s="2">
        <v>2.1008403361344498E-3</v>
      </c>
      <c r="HJ9" s="2">
        <v>0</v>
      </c>
      <c r="HK9" s="2">
        <v>0</v>
      </c>
      <c r="HL9" s="2">
        <v>0</v>
      </c>
      <c r="HM9" s="2">
        <v>0</v>
      </c>
      <c r="HN9" s="2">
        <v>0</v>
      </c>
      <c r="HO9" s="2">
        <v>2.1008403361344498E-3</v>
      </c>
      <c r="HP9" s="2">
        <v>0</v>
      </c>
      <c r="HQ9" s="2">
        <v>0</v>
      </c>
      <c r="HR9" s="2">
        <v>0</v>
      </c>
      <c r="HS9" s="2">
        <v>0</v>
      </c>
      <c r="HT9" s="2">
        <v>0</v>
      </c>
      <c r="HU9" s="2">
        <v>0</v>
      </c>
      <c r="HV9" s="2">
        <v>0</v>
      </c>
      <c r="HW9" s="2">
        <v>2.1008403361344498E-3</v>
      </c>
      <c r="HX9" s="2">
        <v>0</v>
      </c>
      <c r="HY9" s="2">
        <v>0</v>
      </c>
      <c r="HZ9" s="2">
        <v>0</v>
      </c>
      <c r="IA9" s="2">
        <v>2.1008403361344498E-3</v>
      </c>
      <c r="IB9" s="2">
        <v>4.2016806722688996E-3</v>
      </c>
      <c r="IC9" s="2">
        <v>0</v>
      </c>
      <c r="ID9" s="2">
        <v>2.1008403361344498E-3</v>
      </c>
      <c r="IE9" s="2">
        <v>2.1008403361344498E-3</v>
      </c>
      <c r="IF9" s="2">
        <v>2.3109243697478899E-2</v>
      </c>
      <c r="IG9" s="2">
        <v>8.8235294117646995E-2</v>
      </c>
      <c r="IH9" s="2">
        <v>7.5630252100840303E-2</v>
      </c>
      <c r="II9" s="2">
        <v>6.9327731092436895E-2</v>
      </c>
      <c r="IJ9" s="2">
        <v>5.2521008403361297E-2</v>
      </c>
      <c r="IK9" s="2">
        <v>3.1512605042016799E-2</v>
      </c>
      <c r="IL9" s="2">
        <v>1.26050420168067E-2</v>
      </c>
      <c r="IM9" s="2">
        <v>1.6806722689075598E-2</v>
      </c>
      <c r="IN9" s="2">
        <v>1.6806722689075598E-2</v>
      </c>
      <c r="IO9" s="2">
        <v>6.3025210084033598E-3</v>
      </c>
      <c r="IP9" s="2">
        <v>2.1008403361344498E-3</v>
      </c>
      <c r="IQ9" s="2">
        <v>2.1008403361344498E-3</v>
      </c>
      <c r="IR9" s="2">
        <v>2.1008403361344498E-3</v>
      </c>
      <c r="IS9" s="2">
        <v>4.2016806722688996E-3</v>
      </c>
      <c r="IT9" s="2">
        <v>4.2016806722688996E-3</v>
      </c>
      <c r="IU9" s="2">
        <v>2.1008403361344498E-3</v>
      </c>
      <c r="IV9" s="2">
        <v>1.47058823529411E-2</v>
      </c>
      <c r="IW9" s="2">
        <v>3.9915966386554598E-2</v>
      </c>
      <c r="IX9" s="2">
        <v>8.4033613445378096E-3</v>
      </c>
      <c r="IY9" s="2">
        <v>6.3025210084033598E-3</v>
      </c>
      <c r="IZ9" s="2">
        <v>2.1008403361344498E-3</v>
      </c>
      <c r="JA9" s="2">
        <v>8.4033613445378096E-3</v>
      </c>
      <c r="JB9" s="2">
        <v>6.3025210084033598E-3</v>
      </c>
      <c r="JC9" s="2">
        <v>8.4033613445378096E-3</v>
      </c>
      <c r="JD9" s="2">
        <v>0</v>
      </c>
      <c r="JE9" s="2">
        <v>6.3025210084033598E-3</v>
      </c>
      <c r="JF9" s="2">
        <v>4.2016806722688996E-3</v>
      </c>
      <c r="JG9" s="2">
        <v>6.3025210084033598E-3</v>
      </c>
      <c r="JH9" s="2">
        <v>6.3025210084033598E-3</v>
      </c>
      <c r="JI9" s="2">
        <v>6.3025210084033598E-3</v>
      </c>
      <c r="JJ9" s="2">
        <v>6.3025210084033598E-3</v>
      </c>
      <c r="JK9" s="2">
        <v>8.4033613445378096E-3</v>
      </c>
      <c r="JL9" s="2">
        <v>2.1008403361344498E-3</v>
      </c>
      <c r="JM9" s="2">
        <v>4.2016806722688996E-3</v>
      </c>
      <c r="JN9" s="2">
        <v>4.2016806722688996E-3</v>
      </c>
      <c r="JO9" s="2">
        <v>1.05042016806722E-2</v>
      </c>
      <c r="JP9" s="2">
        <v>2.1008403361344498E-3</v>
      </c>
      <c r="JQ9" s="2">
        <v>4.2016806722689002E-4</v>
      </c>
    </row>
    <row r="10" spans="1:277" s="2" customFormat="1" x14ac:dyDescent="0.3">
      <c r="A10" s="2">
        <v>8</v>
      </c>
      <c r="B10" s="2">
        <v>0</v>
      </c>
      <c r="C10" s="2">
        <v>0</v>
      </c>
      <c r="D10" s="2">
        <v>0</v>
      </c>
      <c r="E10" s="2">
        <v>0</v>
      </c>
      <c r="F10" s="2">
        <v>0</v>
      </c>
      <c r="G10" s="2">
        <v>0</v>
      </c>
      <c r="H10" s="2">
        <v>0</v>
      </c>
      <c r="I10" s="2">
        <v>1</v>
      </c>
      <c r="L10" s="2">
        <v>6.8212824010913997E-2</v>
      </c>
      <c r="N10" s="2">
        <v>0</v>
      </c>
      <c r="O10" s="2">
        <v>0</v>
      </c>
      <c r="T10" s="2">
        <v>1.4010914051841701</v>
      </c>
      <c r="U10" s="2">
        <v>0</v>
      </c>
      <c r="V10" s="2">
        <v>0</v>
      </c>
      <c r="AA10" s="2">
        <v>5.1575443383356001</v>
      </c>
      <c r="AH10" s="2">
        <v>1.36425648021828E-3</v>
      </c>
      <c r="AI10" s="2">
        <v>0</v>
      </c>
      <c r="AJ10" s="2">
        <v>0</v>
      </c>
      <c r="AK10" s="2">
        <v>2.7285129604365599E-3</v>
      </c>
      <c r="AL10" s="2">
        <v>1.36425648021828E-3</v>
      </c>
      <c r="AM10" s="2">
        <v>8.1855388813096806E-3</v>
      </c>
      <c r="AN10" s="2">
        <v>8.1855388813096806E-3</v>
      </c>
      <c r="AO10" s="2">
        <v>1.09140518417462E-2</v>
      </c>
      <c r="AP10" s="2">
        <v>1.09140518417462E-2</v>
      </c>
      <c r="AQ10" s="2">
        <v>8.1855388813096806E-3</v>
      </c>
      <c r="AR10" s="2">
        <v>3.5470668485675302E-2</v>
      </c>
      <c r="AS10" s="2">
        <v>3.0013642564802101E-2</v>
      </c>
      <c r="AT10" s="2">
        <v>3.4106412005456999E-2</v>
      </c>
      <c r="AU10" s="2">
        <v>5.4570259208731202E-2</v>
      </c>
      <c r="AV10" s="2">
        <v>8.5948158253751697E-2</v>
      </c>
      <c r="AW10" s="2">
        <v>8.7312414733969904E-2</v>
      </c>
      <c r="AX10" s="2">
        <v>7.9126875852660303E-2</v>
      </c>
      <c r="AY10" s="2">
        <v>8.0491132332878496E-2</v>
      </c>
      <c r="AZ10" s="2">
        <v>5.0477489768076401E-2</v>
      </c>
      <c r="BA10" s="2">
        <v>2.5920873124147301E-2</v>
      </c>
      <c r="BB10" s="2">
        <v>1.5006821282401E-2</v>
      </c>
      <c r="BC10" s="2">
        <v>6.8212824010914002E-3</v>
      </c>
      <c r="BD10" s="2">
        <v>4.0927694406548403E-3</v>
      </c>
      <c r="BE10" s="2">
        <v>1.36425648021828E-3</v>
      </c>
      <c r="BF10" s="2">
        <v>2.7285129604365599E-3</v>
      </c>
      <c r="BG10" s="2">
        <v>2.7285129604365599E-3</v>
      </c>
      <c r="BH10" s="2">
        <v>2.7285129604365599E-3</v>
      </c>
      <c r="BI10" s="2">
        <v>0</v>
      </c>
      <c r="BJ10" s="2">
        <v>0</v>
      </c>
      <c r="BK10" s="2">
        <v>0</v>
      </c>
      <c r="BL10" s="2">
        <v>0</v>
      </c>
      <c r="BM10" s="2">
        <v>0</v>
      </c>
      <c r="BN10" s="2">
        <v>1.36425648021828E-3</v>
      </c>
      <c r="BO10" s="2">
        <v>0</v>
      </c>
      <c r="BP10" s="2">
        <v>0</v>
      </c>
      <c r="BQ10" s="2">
        <v>1.36425648021828E-3</v>
      </c>
      <c r="BR10" s="2">
        <v>0</v>
      </c>
      <c r="BS10" s="2">
        <v>0</v>
      </c>
      <c r="BT10" s="2">
        <v>1.36425648021828E-3</v>
      </c>
      <c r="BU10" s="2">
        <v>1.36425648021828E-3</v>
      </c>
      <c r="BV10" s="2">
        <v>2.7285129604365599E-3</v>
      </c>
      <c r="BW10" s="2">
        <v>0</v>
      </c>
      <c r="BX10" s="2">
        <v>0</v>
      </c>
      <c r="BY10" s="2">
        <v>1.36425648021828E-3</v>
      </c>
      <c r="BZ10" s="2">
        <v>1.00836348537872E-3</v>
      </c>
      <c r="CA10" s="2">
        <v>0</v>
      </c>
      <c r="CB10" s="2">
        <v>4.0927694406548403E-3</v>
      </c>
      <c r="CC10" s="2">
        <v>1.36425648021828E-3</v>
      </c>
      <c r="CD10" s="2">
        <v>2.7285129604365599E-3</v>
      </c>
      <c r="CE10" s="2">
        <v>1.36425648021828E-3</v>
      </c>
      <c r="CF10" s="2">
        <v>0</v>
      </c>
      <c r="CG10" s="2">
        <v>1.36425648021828E-3</v>
      </c>
      <c r="CH10" s="2">
        <v>2.7285129604365599E-3</v>
      </c>
      <c r="CI10" s="2">
        <v>0</v>
      </c>
      <c r="CJ10" s="2">
        <v>2.7285129604365599E-3</v>
      </c>
      <c r="CK10" s="2">
        <v>1.36425648021828E-3</v>
      </c>
      <c r="CL10" s="2">
        <v>1.36425648021828E-3</v>
      </c>
      <c r="CM10" s="2">
        <v>4.0927694406548403E-3</v>
      </c>
      <c r="CN10" s="2">
        <v>1.36425648021828E-3</v>
      </c>
      <c r="CO10" s="2">
        <v>1.36425648021828E-3</v>
      </c>
      <c r="CP10" s="2">
        <v>0</v>
      </c>
      <c r="CQ10" s="2">
        <v>2.7285129604365599E-3</v>
      </c>
      <c r="CR10" s="2">
        <v>6.8212824010914002E-3</v>
      </c>
      <c r="CS10" s="2">
        <v>2.7285129604365599E-3</v>
      </c>
      <c r="CT10" s="2">
        <v>2.7285129604365599E-3</v>
      </c>
      <c r="CU10" s="2">
        <v>0</v>
      </c>
      <c r="CV10" s="2">
        <v>0</v>
      </c>
      <c r="CW10" s="2">
        <v>2.7285129604365599E-3</v>
      </c>
      <c r="CX10" s="2">
        <v>1.36425648021828E-2</v>
      </c>
      <c r="CY10" s="2">
        <v>1.09140518417462E-2</v>
      </c>
      <c r="CZ10" s="2">
        <v>9.5497953615279602E-3</v>
      </c>
      <c r="DA10" s="2">
        <v>1.6371077762619299E-2</v>
      </c>
      <c r="DB10" s="2">
        <v>1.6371077762619299E-2</v>
      </c>
      <c r="DC10" s="2">
        <v>2.04638472032742E-2</v>
      </c>
      <c r="DD10" s="2">
        <v>1.22783083219645E-2</v>
      </c>
      <c r="DE10" s="2">
        <v>1.9099590723055899E-2</v>
      </c>
      <c r="DF10" s="2">
        <v>1.36425648021828E-2</v>
      </c>
      <c r="DG10" s="2">
        <v>1.9099590723055899E-2</v>
      </c>
      <c r="DH10" s="2">
        <v>2.18281036834924E-2</v>
      </c>
      <c r="DI10" s="2">
        <v>1.9099590723055899E-2</v>
      </c>
      <c r="DJ10" s="2">
        <v>1.7735334242837599E-2</v>
      </c>
      <c r="DK10" s="2">
        <v>2.31923601637107E-2</v>
      </c>
      <c r="DL10" s="2">
        <v>2.5920873124147301E-2</v>
      </c>
      <c r="DM10" s="2">
        <v>2.5920873124147301E-2</v>
      </c>
      <c r="DN10" s="2">
        <v>2.5920873124147301E-2</v>
      </c>
      <c r="DO10" s="2">
        <v>3.8199181446111799E-2</v>
      </c>
      <c r="DP10" s="2">
        <v>2.04638472032742E-2</v>
      </c>
      <c r="DQ10" s="2">
        <v>2.5920873124147301E-2</v>
      </c>
      <c r="DR10" s="2">
        <v>6.8212824010914002E-3</v>
      </c>
      <c r="DS10" s="2">
        <v>2.7285129604365599E-3</v>
      </c>
      <c r="DT10" s="2">
        <v>4.0927694406548403E-3</v>
      </c>
      <c r="DU10" s="2">
        <v>1.36425648021828E-3</v>
      </c>
      <c r="DV10" s="2">
        <v>5.4570259208731198E-3</v>
      </c>
      <c r="DW10" s="2">
        <v>4.0927694406548403E-3</v>
      </c>
      <c r="DX10" s="2">
        <v>1.09140518417462E-2</v>
      </c>
      <c r="DY10" s="2">
        <v>1.22783083219645E-2</v>
      </c>
      <c r="DZ10" s="2">
        <v>8.1855388813096806E-3</v>
      </c>
      <c r="EA10" s="2">
        <v>9.5497953615279602E-3</v>
      </c>
      <c r="EB10" s="2">
        <v>2.7285129604365599E-3</v>
      </c>
      <c r="EC10" s="2">
        <v>0</v>
      </c>
      <c r="ED10" s="2">
        <v>1.36425648021828E-3</v>
      </c>
      <c r="EE10" s="2">
        <v>1.36425648021828E-3</v>
      </c>
      <c r="EF10" s="2">
        <v>4.0927694406548403E-3</v>
      </c>
      <c r="EG10" s="2">
        <v>2.7285129604365599E-3</v>
      </c>
      <c r="EH10" s="2">
        <v>0</v>
      </c>
      <c r="EI10" s="2">
        <v>2.7285129604365599E-3</v>
      </c>
      <c r="EJ10" s="2">
        <v>1.36425648021828E-3</v>
      </c>
      <c r="EK10" s="2">
        <v>5.4570259208731198E-3</v>
      </c>
      <c r="EL10" s="2">
        <v>0</v>
      </c>
      <c r="EM10" s="2">
        <v>9.5497953615279602E-3</v>
      </c>
      <c r="EN10" s="2">
        <v>4.0927694406548403E-3</v>
      </c>
      <c r="EO10" s="2">
        <v>2.7285129604365599E-3</v>
      </c>
      <c r="EP10" s="2">
        <v>1.36425648021828E-3</v>
      </c>
      <c r="EQ10" s="2">
        <v>2.7285129604365599E-3</v>
      </c>
      <c r="ER10" s="2">
        <v>8.1855388813096806E-3</v>
      </c>
      <c r="ES10" s="2">
        <v>2.7285129604365599E-3</v>
      </c>
      <c r="ET10" s="2">
        <v>2.7285129604365599E-3</v>
      </c>
      <c r="EU10" s="2">
        <v>4.0927694406548403E-3</v>
      </c>
      <c r="EV10" s="2">
        <v>2.5810257733859302E-4</v>
      </c>
      <c r="FC10" s="2">
        <v>0</v>
      </c>
      <c r="FD10" s="2">
        <v>0</v>
      </c>
      <c r="FE10" s="2">
        <v>0</v>
      </c>
      <c r="FF10" s="2">
        <v>0</v>
      </c>
      <c r="FG10" s="2">
        <v>0</v>
      </c>
      <c r="FH10" s="2">
        <v>0</v>
      </c>
      <c r="FI10" s="2">
        <v>1.36425648021828E-3</v>
      </c>
      <c r="FJ10" s="2">
        <v>4.0927694406548403E-3</v>
      </c>
      <c r="FK10" s="2">
        <v>1.36425648021828E-3</v>
      </c>
      <c r="FL10" s="2">
        <v>0</v>
      </c>
      <c r="FM10" s="2">
        <v>2.7285129604365599E-3</v>
      </c>
      <c r="FN10" s="2">
        <v>4.0927694406548403E-3</v>
      </c>
      <c r="FO10" s="2">
        <v>2.7285129604365599E-3</v>
      </c>
      <c r="FP10" s="2">
        <v>4.7748976807639801E-2</v>
      </c>
      <c r="FQ10" s="2">
        <v>6.2755798090040907E-2</v>
      </c>
      <c r="FR10" s="2">
        <v>6.9577080491132301E-2</v>
      </c>
      <c r="FS10" s="2">
        <v>7.3669849931787101E-2</v>
      </c>
      <c r="FT10" s="2">
        <v>7.3669849931787101E-2</v>
      </c>
      <c r="FU10" s="2">
        <v>8.0491132332878496E-2</v>
      </c>
      <c r="FV10" s="2">
        <v>8.3219645293315103E-2</v>
      </c>
      <c r="FW10" s="2">
        <v>1.9099590723055899E-2</v>
      </c>
      <c r="FX10" s="2">
        <v>1.5006821282401E-2</v>
      </c>
      <c r="FY10" s="2">
        <v>2.7285129604365599E-3</v>
      </c>
      <c r="FZ10" s="2">
        <v>1.36425648021828E-3</v>
      </c>
      <c r="GA10" s="2">
        <v>4.0927694406548403E-3</v>
      </c>
      <c r="GB10" s="2">
        <v>2.7285129604365599E-3</v>
      </c>
      <c r="GC10" s="2">
        <v>5.4570259208731198E-3</v>
      </c>
      <c r="GD10" s="2">
        <v>0</v>
      </c>
      <c r="GE10" s="2">
        <v>1.36425648021828E-3</v>
      </c>
      <c r="GF10" s="2">
        <v>0</v>
      </c>
      <c r="GG10" s="2">
        <v>1.36425648021828E-3</v>
      </c>
      <c r="GH10" s="2">
        <v>0</v>
      </c>
      <c r="GI10" s="2">
        <v>0</v>
      </c>
      <c r="GJ10" s="2">
        <v>0</v>
      </c>
      <c r="GK10" s="2">
        <v>0</v>
      </c>
      <c r="GL10" s="2">
        <v>0</v>
      </c>
      <c r="GM10" s="2">
        <v>1.36425648021828E-3</v>
      </c>
      <c r="GN10" s="2">
        <v>0</v>
      </c>
      <c r="GO10" s="2">
        <v>0</v>
      </c>
      <c r="GP10" s="2">
        <v>0</v>
      </c>
      <c r="GQ10" s="2">
        <v>1.36425648021828E-3</v>
      </c>
      <c r="GR10" s="2">
        <v>1.36425648021828E-3</v>
      </c>
      <c r="GS10" s="2">
        <v>0</v>
      </c>
      <c r="GT10" s="2">
        <v>2.7285129604365599E-3</v>
      </c>
      <c r="GU10" s="2">
        <v>1.2456254819384299E-3</v>
      </c>
      <c r="GV10" s="2">
        <v>2.7285129604365599E-3</v>
      </c>
      <c r="GW10" s="2">
        <v>1.36425648021828E-3</v>
      </c>
      <c r="GX10" s="2">
        <v>2.7285129604365599E-3</v>
      </c>
      <c r="GY10" s="2">
        <v>0</v>
      </c>
      <c r="GZ10" s="2">
        <v>1.36425648021828E-3</v>
      </c>
      <c r="HA10" s="2">
        <v>4.0927694406548403E-3</v>
      </c>
      <c r="HB10" s="2">
        <v>0</v>
      </c>
      <c r="HC10" s="2">
        <v>0</v>
      </c>
      <c r="HD10" s="2">
        <v>1.36425648021828E-3</v>
      </c>
      <c r="HE10" s="2">
        <v>1.36425648021828E-3</v>
      </c>
      <c r="HF10" s="2">
        <v>1.36425648021828E-3</v>
      </c>
      <c r="HG10" s="2">
        <v>0</v>
      </c>
      <c r="HH10" s="2">
        <v>0</v>
      </c>
      <c r="HI10" s="2">
        <v>1.36425648021828E-3</v>
      </c>
      <c r="HJ10" s="2">
        <v>1.36425648021828E-3</v>
      </c>
      <c r="HK10" s="2">
        <v>2.7285129604365599E-3</v>
      </c>
      <c r="HL10" s="2">
        <v>1.36425648021828E-3</v>
      </c>
      <c r="HM10" s="2">
        <v>0</v>
      </c>
      <c r="HN10" s="2">
        <v>4.0927694406548403E-3</v>
      </c>
      <c r="HO10" s="2">
        <v>1.36425648021828E-3</v>
      </c>
      <c r="HP10" s="2">
        <v>1.36425648021828E-3</v>
      </c>
      <c r="HQ10" s="2">
        <v>0</v>
      </c>
      <c r="HR10" s="2">
        <v>0</v>
      </c>
      <c r="HS10" s="2">
        <v>1.36425648021828E-3</v>
      </c>
      <c r="HT10" s="2">
        <v>4.0927694406548403E-3</v>
      </c>
      <c r="HU10" s="2">
        <v>2.7285129604365599E-3</v>
      </c>
      <c r="HV10" s="2">
        <v>1.36425648021828E-3</v>
      </c>
      <c r="HW10" s="2">
        <v>2.7285129604365599E-3</v>
      </c>
      <c r="HX10" s="2">
        <v>1.36425648021828E-3</v>
      </c>
      <c r="HY10" s="2">
        <v>1.36425648021828E-3</v>
      </c>
      <c r="HZ10" s="2">
        <v>1.36425648021828E-3</v>
      </c>
      <c r="IA10" s="2">
        <v>1.36425648021828E-3</v>
      </c>
      <c r="IB10" s="2">
        <v>0</v>
      </c>
      <c r="IC10" s="2">
        <v>0</v>
      </c>
      <c r="ID10" s="2">
        <v>0</v>
      </c>
      <c r="IE10" s="2">
        <v>1.36425648021828E-3</v>
      </c>
      <c r="IF10" s="2">
        <v>8.1855388813096806E-3</v>
      </c>
      <c r="IG10" s="2">
        <v>3.6834924965893502E-2</v>
      </c>
      <c r="IH10" s="2">
        <v>6.8212824010913997E-2</v>
      </c>
      <c r="II10" s="2">
        <v>4.6384720327421497E-2</v>
      </c>
      <c r="IJ10" s="2">
        <v>5.8663028649386002E-2</v>
      </c>
      <c r="IK10" s="2">
        <v>5.4570259208731202E-2</v>
      </c>
      <c r="IL10" s="2">
        <v>5.8663028649386002E-2</v>
      </c>
      <c r="IM10" s="2">
        <v>5.5934515688949499E-2</v>
      </c>
      <c r="IN10" s="2">
        <v>2.31923601637107E-2</v>
      </c>
      <c r="IO10" s="2">
        <v>8.1855388813096806E-3</v>
      </c>
      <c r="IP10" s="2">
        <v>4.0927694406548403E-3</v>
      </c>
      <c r="IQ10" s="2">
        <v>2.7285129604365599E-3</v>
      </c>
      <c r="IR10" s="2">
        <v>1.36425648021828E-3</v>
      </c>
      <c r="IS10" s="2">
        <v>2.7285129604365599E-3</v>
      </c>
      <c r="IT10" s="2">
        <v>9.5497953615279602E-3</v>
      </c>
      <c r="IU10" s="2">
        <v>2.7285129604365601E-2</v>
      </c>
      <c r="IV10" s="2">
        <v>2.31923601637107E-2</v>
      </c>
      <c r="IW10" s="2">
        <v>4.0927694406548403E-3</v>
      </c>
      <c r="IX10" s="2">
        <v>8.1855388813096806E-3</v>
      </c>
      <c r="IY10" s="2">
        <v>9.5497953615279602E-3</v>
      </c>
      <c r="IZ10" s="2">
        <v>5.4570259208731198E-3</v>
      </c>
      <c r="JA10" s="2">
        <v>6.8212824010914002E-3</v>
      </c>
      <c r="JB10" s="2">
        <v>2.7285129604365599E-3</v>
      </c>
      <c r="JC10" s="2">
        <v>0</v>
      </c>
      <c r="JD10" s="2">
        <v>5.4570259208731198E-3</v>
      </c>
      <c r="JE10" s="2">
        <v>4.0927694406548403E-3</v>
      </c>
      <c r="JF10" s="2">
        <v>0</v>
      </c>
      <c r="JG10" s="2">
        <v>1.36425648021828E-3</v>
      </c>
      <c r="JH10" s="2">
        <v>4.0927694406548403E-3</v>
      </c>
      <c r="JI10" s="2">
        <v>4.0927694406548403E-3</v>
      </c>
      <c r="JJ10" s="2">
        <v>6.8212824010914002E-3</v>
      </c>
      <c r="JK10" s="2">
        <v>4.0927694406548403E-3</v>
      </c>
      <c r="JL10" s="2">
        <v>1.36425648021828E-3</v>
      </c>
      <c r="JM10" s="2">
        <v>2.7285129604365599E-3</v>
      </c>
      <c r="JN10" s="2">
        <v>1.36425648021828E-3</v>
      </c>
      <c r="JO10" s="2">
        <v>1.36425648021828E-3</v>
      </c>
      <c r="JP10" s="2">
        <v>1.36425648021828E-3</v>
      </c>
      <c r="JQ10" s="2">
        <v>1.10615390287968E-3</v>
      </c>
    </row>
    <row r="11" spans="1:277" s="2" customFormat="1" x14ac:dyDescent="0.3">
      <c r="A11" s="2">
        <v>9</v>
      </c>
      <c r="B11" s="2">
        <v>0</v>
      </c>
      <c r="C11" s="2">
        <v>0</v>
      </c>
      <c r="D11" s="2">
        <v>0</v>
      </c>
      <c r="E11" s="2">
        <v>0.13157894736842099</v>
      </c>
      <c r="F11" s="2">
        <v>0.86842105263157898</v>
      </c>
      <c r="I11" s="2">
        <v>0</v>
      </c>
      <c r="J11" s="2">
        <v>0</v>
      </c>
      <c r="K11" s="2">
        <v>0</v>
      </c>
      <c r="L11" s="2">
        <v>8.5526315789473603E-2</v>
      </c>
      <c r="N11" s="2">
        <v>1</v>
      </c>
      <c r="O11" s="2">
        <v>1.3157894736842101E-3</v>
      </c>
      <c r="T11" s="2">
        <v>1.96842105263157</v>
      </c>
      <c r="U11" s="2">
        <v>1</v>
      </c>
      <c r="V11" s="2">
        <v>1.3157894736842101E-3</v>
      </c>
      <c r="AA11" s="2">
        <v>4.1545263157894698</v>
      </c>
      <c r="AF11" s="2">
        <v>1.3157894736842101E-3</v>
      </c>
      <c r="AG11" s="2">
        <v>0</v>
      </c>
      <c r="AH11" s="2">
        <v>0</v>
      </c>
      <c r="AI11" s="2">
        <v>0</v>
      </c>
      <c r="AJ11" s="2">
        <v>0</v>
      </c>
      <c r="AK11" s="2">
        <v>0</v>
      </c>
      <c r="AL11" s="2">
        <v>1.3157894736842101E-3</v>
      </c>
      <c r="AM11" s="2">
        <v>1.3157894736842101E-3</v>
      </c>
      <c r="AN11" s="2">
        <v>1.3157894736842101E-3</v>
      </c>
      <c r="AO11" s="2">
        <v>1.3157894736842101E-3</v>
      </c>
      <c r="AP11" s="2">
        <v>9.2105263157894694E-3</v>
      </c>
      <c r="AQ11" s="2">
        <v>7.8947368421052599E-3</v>
      </c>
      <c r="AR11" s="2">
        <v>7.8947368421052599E-3</v>
      </c>
      <c r="AS11" s="2">
        <v>1.44736842105263E-2</v>
      </c>
      <c r="AT11" s="2">
        <v>1.0526315789473601E-2</v>
      </c>
      <c r="AU11" s="2">
        <v>2.2368421052631499E-2</v>
      </c>
      <c r="AV11" s="2">
        <v>2.5000000000000001E-2</v>
      </c>
      <c r="AW11" s="2">
        <v>2.2368421052631499E-2</v>
      </c>
      <c r="AX11" s="2">
        <v>2.1052631578947299E-2</v>
      </c>
      <c r="AY11" s="2">
        <v>3.0263157894736801E-2</v>
      </c>
      <c r="AZ11" s="2">
        <v>3.94736842105263E-2</v>
      </c>
      <c r="BA11" s="2">
        <v>3.42105263157894E-2</v>
      </c>
      <c r="BB11" s="2">
        <v>5.2631578947368397E-2</v>
      </c>
      <c r="BC11" s="2">
        <v>5.9210526315789401E-2</v>
      </c>
      <c r="BD11" s="2">
        <v>7.6315789473684198E-2</v>
      </c>
      <c r="BE11" s="2">
        <v>7.1052631578947298E-2</v>
      </c>
      <c r="BF11" s="2">
        <v>6.4473684210526294E-2</v>
      </c>
      <c r="BG11" s="2">
        <v>1.44736842105263E-2</v>
      </c>
      <c r="BH11" s="2">
        <v>7.8947368421052599E-3</v>
      </c>
      <c r="BI11" s="2">
        <v>5.2631578947368403E-3</v>
      </c>
      <c r="BJ11" s="2">
        <v>1.3157894736842101E-3</v>
      </c>
      <c r="BK11" s="2">
        <v>2.6315789473684201E-3</v>
      </c>
      <c r="BL11" s="2">
        <v>1.3157894736842101E-3</v>
      </c>
      <c r="BM11" s="2">
        <v>5.2631578947368403E-3</v>
      </c>
      <c r="BN11" s="2">
        <v>1.3157894736842101E-3</v>
      </c>
      <c r="BO11" s="2">
        <v>3.94736842105263E-3</v>
      </c>
      <c r="BP11" s="2">
        <v>2.6315789473684201E-3</v>
      </c>
      <c r="BQ11" s="2">
        <v>2.6315789473684201E-3</v>
      </c>
      <c r="BR11" s="2">
        <v>1.3157894736842101E-3</v>
      </c>
      <c r="BS11" s="2">
        <v>2.6315789473684201E-3</v>
      </c>
      <c r="BT11" s="2">
        <v>2.6315789473684201E-3</v>
      </c>
      <c r="BU11" s="2">
        <v>0</v>
      </c>
      <c r="BV11" s="2">
        <v>0</v>
      </c>
      <c r="BW11" s="2">
        <v>0</v>
      </c>
      <c r="BX11" s="2">
        <v>0</v>
      </c>
      <c r="BY11" s="2">
        <v>1.3157894736842101E-3</v>
      </c>
      <c r="BZ11" s="2">
        <v>1.1343012704174199E-3</v>
      </c>
      <c r="CA11" s="2">
        <v>0</v>
      </c>
      <c r="CB11" s="2">
        <v>0</v>
      </c>
      <c r="CC11" s="2">
        <v>1.3157894736842101E-3</v>
      </c>
      <c r="CD11" s="2">
        <v>1.3157894736842101E-3</v>
      </c>
      <c r="CE11" s="2">
        <v>1.3157894736842101E-3</v>
      </c>
      <c r="CF11" s="2">
        <v>1.3157894736842101E-3</v>
      </c>
      <c r="CG11" s="2">
        <v>1.3157894736842101E-3</v>
      </c>
      <c r="CH11" s="2">
        <v>0</v>
      </c>
      <c r="CI11" s="2">
        <v>1.3157894736842101E-3</v>
      </c>
      <c r="CJ11" s="2">
        <v>0</v>
      </c>
      <c r="CK11" s="2">
        <v>5.2631578947368403E-3</v>
      </c>
      <c r="CL11" s="2">
        <v>1.3157894736842101E-3</v>
      </c>
      <c r="CM11" s="2">
        <v>1.3157894736842101E-3</v>
      </c>
      <c r="CN11" s="2">
        <v>0</v>
      </c>
      <c r="CO11" s="2">
        <v>1.3157894736842101E-3</v>
      </c>
      <c r="CP11" s="2">
        <v>3.94736842105263E-3</v>
      </c>
      <c r="CQ11" s="2">
        <v>7.8947368421052599E-3</v>
      </c>
      <c r="CR11" s="2">
        <v>7.8947368421052599E-3</v>
      </c>
      <c r="CS11" s="2">
        <v>1.3157894736842101E-3</v>
      </c>
      <c r="CT11" s="2">
        <v>5.2631578947368403E-3</v>
      </c>
      <c r="CU11" s="2">
        <v>5.2631578947368403E-3</v>
      </c>
      <c r="CV11" s="2">
        <v>7.8947368421052599E-3</v>
      </c>
      <c r="CW11" s="2">
        <v>6.5789473684210497E-3</v>
      </c>
      <c r="CX11" s="2">
        <v>7.8947368421052599E-3</v>
      </c>
      <c r="CY11" s="2">
        <v>1.0526315789473601E-2</v>
      </c>
      <c r="CZ11" s="2">
        <v>7.8947368421052599E-3</v>
      </c>
      <c r="DA11" s="2">
        <v>1.5789473684210499E-2</v>
      </c>
      <c r="DB11" s="2">
        <v>1.0526315789473601E-2</v>
      </c>
      <c r="DC11" s="2">
        <v>2.2368421052631499E-2</v>
      </c>
      <c r="DD11" s="2">
        <v>1.5789473684210499E-2</v>
      </c>
      <c r="DE11" s="2">
        <v>1.0526315789473601E-2</v>
      </c>
      <c r="DF11" s="2">
        <v>3.2894736842105199E-2</v>
      </c>
      <c r="DG11" s="2">
        <v>1.3157894736842099E-2</v>
      </c>
      <c r="DH11" s="2">
        <v>1.8421052631578901E-2</v>
      </c>
      <c r="DI11" s="2">
        <v>2.1052631578947299E-2</v>
      </c>
      <c r="DJ11" s="2">
        <v>2.1052631578947299E-2</v>
      </c>
      <c r="DK11" s="2">
        <v>1.71052631578947E-2</v>
      </c>
      <c r="DL11" s="2">
        <v>1.5789473684210499E-2</v>
      </c>
      <c r="DM11" s="2">
        <v>1.9736842105263101E-2</v>
      </c>
      <c r="DN11" s="2">
        <v>2.2368421052631499E-2</v>
      </c>
      <c r="DO11" s="2">
        <v>2.2368421052631499E-2</v>
      </c>
      <c r="DP11" s="2">
        <v>2.7631578947368399E-2</v>
      </c>
      <c r="DQ11" s="2">
        <v>9.2105263157894694E-3</v>
      </c>
      <c r="DR11" s="2">
        <v>1.0526315789473601E-2</v>
      </c>
      <c r="DS11" s="2">
        <v>3.94736842105263E-3</v>
      </c>
      <c r="DT11" s="2">
        <v>6.5789473684210497E-3</v>
      </c>
      <c r="DU11" s="2">
        <v>2.6315789473684201E-3</v>
      </c>
      <c r="DV11" s="2">
        <v>2.6315789473684201E-3</v>
      </c>
      <c r="DW11" s="2">
        <v>3.94736842105263E-3</v>
      </c>
      <c r="DX11" s="2">
        <v>5.2631578947368403E-3</v>
      </c>
      <c r="DY11" s="2">
        <v>2.6315789473684201E-3</v>
      </c>
      <c r="DZ11" s="2">
        <v>1.3157894736842101E-3</v>
      </c>
      <c r="EA11" s="2">
        <v>9.2105263157894694E-3</v>
      </c>
      <c r="EB11" s="2">
        <v>1.0526315789473601E-2</v>
      </c>
      <c r="EC11" s="2">
        <v>9.2105263157894694E-3</v>
      </c>
      <c r="ED11" s="2">
        <v>6.5789473684210497E-3</v>
      </c>
      <c r="EE11" s="2">
        <v>3.94736842105263E-3</v>
      </c>
      <c r="EF11" s="2">
        <v>6.5789473684210497E-3</v>
      </c>
      <c r="EG11" s="2">
        <v>5.2631578947368403E-3</v>
      </c>
      <c r="EH11" s="2">
        <v>2.6315789473684201E-3</v>
      </c>
      <c r="EI11" s="2">
        <v>5.2631578947368403E-3</v>
      </c>
      <c r="EJ11" s="2">
        <v>2.6315789473684201E-3</v>
      </c>
      <c r="EK11" s="2">
        <v>1.3157894736842101E-3</v>
      </c>
      <c r="EL11" s="2">
        <v>2.6315789473684201E-3</v>
      </c>
      <c r="EM11" s="2">
        <v>5.2631578947368403E-3</v>
      </c>
      <c r="EN11" s="2">
        <v>3.94736842105263E-3</v>
      </c>
      <c r="EO11" s="2">
        <v>6.5789473684210497E-3</v>
      </c>
      <c r="EP11" s="2">
        <v>2.6315789473684201E-3</v>
      </c>
      <c r="EQ11" s="2">
        <v>6.5789473684210497E-3</v>
      </c>
      <c r="ER11" s="2">
        <v>7.8947368421052599E-3</v>
      </c>
      <c r="ES11" s="2">
        <v>2.6315789473684201E-3</v>
      </c>
      <c r="ET11" s="2">
        <v>1.3157894736842101E-3</v>
      </c>
      <c r="EU11" s="2">
        <v>2.6315789473684201E-3</v>
      </c>
      <c r="EV11" s="2">
        <v>1.79425837320574E-4</v>
      </c>
      <c r="FA11" s="2">
        <v>0</v>
      </c>
      <c r="FB11" s="2">
        <v>0</v>
      </c>
      <c r="FC11" s="2">
        <v>0</v>
      </c>
      <c r="FD11" s="2">
        <v>0</v>
      </c>
      <c r="FE11" s="2">
        <v>0</v>
      </c>
      <c r="FF11" s="2">
        <v>0</v>
      </c>
      <c r="FG11" s="2">
        <v>0</v>
      </c>
      <c r="FH11" s="2">
        <v>1.3157894736842101E-3</v>
      </c>
      <c r="FI11" s="2">
        <v>0</v>
      </c>
      <c r="FJ11" s="2">
        <v>0</v>
      </c>
      <c r="FK11" s="2">
        <v>0</v>
      </c>
      <c r="FL11" s="2">
        <v>6.5789473684210497E-3</v>
      </c>
      <c r="FM11" s="2">
        <v>1.3157894736842101E-3</v>
      </c>
      <c r="FN11" s="2">
        <v>2.6315789473684201E-3</v>
      </c>
      <c r="FO11" s="2">
        <v>1.3157894736842101E-3</v>
      </c>
      <c r="FP11" s="2">
        <v>1.3157894736842101E-3</v>
      </c>
      <c r="FQ11" s="2">
        <v>7.8947368421052599E-3</v>
      </c>
      <c r="FR11" s="2">
        <v>0</v>
      </c>
      <c r="FS11" s="2">
        <v>5.2631578947368403E-3</v>
      </c>
      <c r="FT11" s="2">
        <v>2.6315789473684201E-3</v>
      </c>
      <c r="FU11" s="2">
        <v>2.6315789473684201E-3</v>
      </c>
      <c r="FV11" s="2">
        <v>4.4736842105263103E-2</v>
      </c>
      <c r="FW11" s="2">
        <v>5.5263157894736799E-2</v>
      </c>
      <c r="FX11" s="2">
        <v>6.3157894736842093E-2</v>
      </c>
      <c r="FY11" s="2">
        <v>7.6315789473684198E-2</v>
      </c>
      <c r="FZ11" s="2">
        <v>7.4999999999999997E-2</v>
      </c>
      <c r="GA11" s="2">
        <v>6.5789473684210495E-2</v>
      </c>
      <c r="GB11" s="2">
        <v>6.9736842105263097E-2</v>
      </c>
      <c r="GC11" s="2">
        <v>2.89473684210526E-2</v>
      </c>
      <c r="GD11" s="2">
        <v>7.8947368421052599E-3</v>
      </c>
      <c r="GE11" s="2">
        <v>9.2105263157894694E-3</v>
      </c>
      <c r="GF11" s="2">
        <v>6.5789473684210497E-3</v>
      </c>
      <c r="GG11" s="2">
        <v>5.2631578947368403E-3</v>
      </c>
      <c r="GH11" s="2">
        <v>3.94736842105263E-3</v>
      </c>
      <c r="GI11" s="2">
        <v>1.3157894736842101E-3</v>
      </c>
      <c r="GJ11" s="2">
        <v>2.6315789473684201E-3</v>
      </c>
      <c r="GK11" s="2">
        <v>1.3157894736842101E-3</v>
      </c>
      <c r="GL11" s="2">
        <v>1.3157894736842101E-3</v>
      </c>
      <c r="GM11" s="2">
        <v>1.3157894736842101E-3</v>
      </c>
      <c r="GN11" s="2">
        <v>3.94736842105263E-3</v>
      </c>
      <c r="GO11" s="2">
        <v>0</v>
      </c>
      <c r="GP11" s="2">
        <v>1.3157894736842101E-3</v>
      </c>
      <c r="GQ11" s="2">
        <v>2.6315789473684201E-3</v>
      </c>
      <c r="GR11" s="2">
        <v>0</v>
      </c>
      <c r="GS11" s="2">
        <v>0</v>
      </c>
      <c r="GT11" s="2">
        <v>0</v>
      </c>
      <c r="GU11" s="2">
        <v>1.08892921960072E-3</v>
      </c>
      <c r="GV11" s="2">
        <v>0</v>
      </c>
      <c r="GW11" s="2">
        <v>0</v>
      </c>
      <c r="GX11" s="2">
        <v>0</v>
      </c>
      <c r="GY11" s="2">
        <v>1.3157894736842101E-3</v>
      </c>
      <c r="GZ11" s="2">
        <v>0</v>
      </c>
      <c r="HA11" s="2">
        <v>1.3157894736842101E-3</v>
      </c>
      <c r="HB11" s="2">
        <v>3.94736842105263E-3</v>
      </c>
      <c r="HC11" s="2">
        <v>0</v>
      </c>
      <c r="HD11" s="2">
        <v>0</v>
      </c>
      <c r="HE11" s="2">
        <v>0</v>
      </c>
      <c r="HF11" s="2">
        <v>0</v>
      </c>
      <c r="HG11" s="2">
        <v>1.3157894736842101E-3</v>
      </c>
      <c r="HH11" s="2">
        <v>0</v>
      </c>
      <c r="HI11" s="2">
        <v>3.94736842105263E-3</v>
      </c>
      <c r="HJ11" s="2">
        <v>0</v>
      </c>
      <c r="HK11" s="2">
        <v>1.3157894736842101E-3</v>
      </c>
      <c r="HL11" s="2">
        <v>1.3157894736842101E-3</v>
      </c>
      <c r="HM11" s="2">
        <v>2.6315789473684201E-3</v>
      </c>
      <c r="HN11" s="2">
        <v>1.3157894736842101E-3</v>
      </c>
      <c r="HO11" s="2">
        <v>3.94736842105263E-3</v>
      </c>
      <c r="HP11" s="2">
        <v>0</v>
      </c>
      <c r="HQ11" s="2">
        <v>1.3157894736842101E-3</v>
      </c>
      <c r="HR11" s="2">
        <v>0</v>
      </c>
      <c r="HS11" s="2">
        <v>3.94736842105263E-3</v>
      </c>
      <c r="HT11" s="2">
        <v>1.3157894736842101E-3</v>
      </c>
      <c r="HU11" s="2">
        <v>1.3157894736842101E-3</v>
      </c>
      <c r="HV11" s="2">
        <v>3.94736842105263E-3</v>
      </c>
      <c r="HW11" s="2">
        <v>0</v>
      </c>
      <c r="HX11" s="2">
        <v>3.94736842105263E-3</v>
      </c>
      <c r="HY11" s="2">
        <v>2.6315789473684201E-3</v>
      </c>
      <c r="HZ11" s="2">
        <v>5.2631578947368403E-3</v>
      </c>
      <c r="IA11" s="2">
        <v>1.3157894736842101E-3</v>
      </c>
      <c r="IB11" s="2">
        <v>0</v>
      </c>
      <c r="IC11" s="2">
        <v>0</v>
      </c>
      <c r="ID11" s="2">
        <v>2.6315789473684201E-3</v>
      </c>
      <c r="IE11" s="2">
        <v>7.8947368421052599E-3</v>
      </c>
      <c r="IF11" s="2">
        <v>1.8421052631578901E-2</v>
      </c>
      <c r="IG11" s="2">
        <v>3.6842105263157801E-2</v>
      </c>
      <c r="IH11" s="2">
        <v>4.7368421052631497E-2</v>
      </c>
      <c r="II11" s="2">
        <v>3.94736842105263E-2</v>
      </c>
      <c r="IJ11" s="2">
        <v>4.8684210526315698E-2</v>
      </c>
      <c r="IK11" s="2">
        <v>4.8684210526315698E-2</v>
      </c>
      <c r="IL11" s="2">
        <v>2.6315789473684199E-2</v>
      </c>
      <c r="IM11" s="2">
        <v>5.6578947368421E-2</v>
      </c>
      <c r="IN11" s="2">
        <v>4.7368421052631497E-2</v>
      </c>
      <c r="IO11" s="2">
        <v>9.2105263157894694E-3</v>
      </c>
      <c r="IP11" s="2">
        <v>9.2105263157894694E-3</v>
      </c>
      <c r="IQ11" s="2">
        <v>5.2631578947368403E-3</v>
      </c>
      <c r="IR11" s="2">
        <v>3.94736842105263E-3</v>
      </c>
      <c r="IS11" s="2">
        <v>2.6315789473684201E-3</v>
      </c>
      <c r="IT11" s="2">
        <v>6.5789473684210497E-3</v>
      </c>
      <c r="IU11" s="2">
        <v>2.6315789473684201E-3</v>
      </c>
      <c r="IV11" s="2">
        <v>2.6315789473684201E-3</v>
      </c>
      <c r="IW11" s="2">
        <v>3.94736842105263E-3</v>
      </c>
      <c r="IX11" s="2">
        <v>1.71052631578947E-2</v>
      </c>
      <c r="IY11" s="2">
        <v>1.5789473684210499E-2</v>
      </c>
      <c r="IZ11" s="2">
        <v>1.18421052631578E-2</v>
      </c>
      <c r="JA11" s="2">
        <v>1.3157894736842101E-3</v>
      </c>
      <c r="JB11" s="2">
        <v>3.94736842105263E-3</v>
      </c>
      <c r="JC11" s="2">
        <v>3.94736842105263E-3</v>
      </c>
      <c r="JD11" s="2">
        <v>3.94736842105263E-3</v>
      </c>
      <c r="JE11" s="2">
        <v>1.8421052631578901E-2</v>
      </c>
      <c r="JF11" s="2">
        <v>9.2105263157894694E-3</v>
      </c>
      <c r="JG11" s="2">
        <v>2.6315789473684201E-3</v>
      </c>
      <c r="JH11" s="2">
        <v>3.94736842105263E-3</v>
      </c>
      <c r="JI11" s="2">
        <v>5.2631578947368403E-3</v>
      </c>
      <c r="JJ11" s="2">
        <v>1.0526315789473601E-2</v>
      </c>
      <c r="JK11" s="2">
        <v>3.94736842105263E-3</v>
      </c>
      <c r="JL11" s="2">
        <v>3.94736842105263E-3</v>
      </c>
      <c r="JM11" s="2">
        <v>5.2631578947368403E-3</v>
      </c>
      <c r="JN11" s="2">
        <v>6.5789473684210497E-3</v>
      </c>
      <c r="JO11" s="2">
        <v>3.94736842105263E-3</v>
      </c>
      <c r="JP11" s="2">
        <v>1.3157894736842101E-3</v>
      </c>
      <c r="JQ11" s="2">
        <v>5.6818181818181805E-4</v>
      </c>
    </row>
    <row r="12" spans="1:277" s="2" customFormat="1" x14ac:dyDescent="0.3">
      <c r="A12" s="2">
        <v>10</v>
      </c>
      <c r="B12" s="2">
        <v>0</v>
      </c>
      <c r="C12" s="2">
        <v>0</v>
      </c>
      <c r="D12" s="2">
        <v>0</v>
      </c>
      <c r="F12" s="2">
        <v>0.79202772963604795</v>
      </c>
      <c r="G12" s="2">
        <v>0.13864818024263401</v>
      </c>
      <c r="H12" s="2">
        <v>6.93240901213171E-2</v>
      </c>
      <c r="I12" s="2">
        <v>0</v>
      </c>
      <c r="J12" s="2">
        <v>0</v>
      </c>
      <c r="K12" s="2">
        <v>0</v>
      </c>
      <c r="L12" s="2">
        <v>7.7989601386481797E-2</v>
      </c>
      <c r="M12" s="2">
        <v>0.56666666666666599</v>
      </c>
      <c r="N12" s="2">
        <v>1</v>
      </c>
      <c r="O12" s="2">
        <v>8.6655112651646393E-3</v>
      </c>
      <c r="T12" s="2">
        <v>0.33275563258232199</v>
      </c>
      <c r="U12" s="2">
        <v>1</v>
      </c>
      <c r="V12" s="2">
        <v>8.6655112651646393E-3</v>
      </c>
      <c r="AA12" s="2">
        <v>2.83362218370883</v>
      </c>
    </row>
    <row r="13" spans="1:277" s="2" customFormat="1" x14ac:dyDescent="0.3">
      <c r="A13" s="2">
        <v>11</v>
      </c>
      <c r="B13" s="2">
        <v>0</v>
      </c>
      <c r="C13" s="2">
        <v>0</v>
      </c>
      <c r="D13" s="2">
        <v>0</v>
      </c>
      <c r="E13" s="2">
        <v>0</v>
      </c>
      <c r="F13" s="2">
        <v>0</v>
      </c>
      <c r="G13" s="2">
        <v>0</v>
      </c>
      <c r="H13" s="2">
        <v>0</v>
      </c>
      <c r="I13" s="2">
        <v>0.6</v>
      </c>
      <c r="J13" s="2">
        <v>0.24</v>
      </c>
      <c r="K13" s="2">
        <v>0.16</v>
      </c>
      <c r="L13" s="2">
        <v>0.108</v>
      </c>
      <c r="M13" s="2">
        <v>0.2</v>
      </c>
      <c r="N13" s="2">
        <v>1</v>
      </c>
      <c r="O13" s="2">
        <v>1.2E-2</v>
      </c>
      <c r="T13" s="2">
        <v>3.3479999999999999</v>
      </c>
      <c r="U13" s="2">
        <v>1</v>
      </c>
      <c r="V13" s="2">
        <v>1.2E-2</v>
      </c>
      <c r="AA13" s="2">
        <v>1.44</v>
      </c>
      <c r="AB13" s="2">
        <v>3.2000000000000002E-3</v>
      </c>
      <c r="AC13" s="2">
        <v>0</v>
      </c>
      <c r="AD13" s="2">
        <v>0</v>
      </c>
      <c r="AE13" s="2">
        <v>0</v>
      </c>
      <c r="AF13" s="2">
        <v>0</v>
      </c>
      <c r="AG13" s="2">
        <v>0</v>
      </c>
      <c r="AH13" s="2">
        <v>0</v>
      </c>
      <c r="AI13" s="2">
        <v>0</v>
      </c>
      <c r="AJ13" s="2">
        <v>0</v>
      </c>
      <c r="AK13" s="2">
        <v>0</v>
      </c>
      <c r="AL13" s="2">
        <v>0</v>
      </c>
      <c r="AM13" s="2">
        <v>8.0000000000000002E-3</v>
      </c>
      <c r="AN13" s="2">
        <v>8.0000000000000002E-3</v>
      </c>
      <c r="AO13" s="2">
        <v>0</v>
      </c>
      <c r="AP13" s="2">
        <v>1.2E-2</v>
      </c>
      <c r="AQ13" s="2">
        <v>0.02</v>
      </c>
      <c r="AR13" s="2">
        <v>1.2E-2</v>
      </c>
      <c r="AS13" s="2">
        <v>0.02</v>
      </c>
      <c r="AT13" s="2">
        <v>8.0000000000000002E-3</v>
      </c>
      <c r="AU13" s="2">
        <v>4.0000000000000001E-3</v>
      </c>
      <c r="AV13" s="2">
        <v>3.2000000000000001E-2</v>
      </c>
      <c r="AW13" s="2">
        <v>0.06</v>
      </c>
      <c r="AX13" s="2">
        <v>6.8000000000000005E-2</v>
      </c>
      <c r="AY13" s="2">
        <v>4.3999999999999997E-2</v>
      </c>
      <c r="AZ13" s="2">
        <v>5.6000000000000001E-2</v>
      </c>
      <c r="BA13" s="2">
        <v>6.4000000000000001E-2</v>
      </c>
      <c r="BB13" s="2">
        <v>5.6000000000000001E-2</v>
      </c>
      <c r="BC13" s="2">
        <v>4.8000000000000001E-2</v>
      </c>
      <c r="BD13" s="2">
        <v>2.4E-2</v>
      </c>
      <c r="BE13" s="2">
        <v>1.6E-2</v>
      </c>
      <c r="BF13" s="2">
        <v>8.0000000000000002E-3</v>
      </c>
      <c r="BG13" s="2">
        <v>4.0000000000000001E-3</v>
      </c>
      <c r="BH13" s="2">
        <v>0</v>
      </c>
      <c r="BI13" s="2">
        <v>1.2E-2</v>
      </c>
      <c r="BJ13" s="2">
        <v>4.0000000000000001E-3</v>
      </c>
      <c r="BK13" s="2">
        <v>0</v>
      </c>
      <c r="BL13" s="2">
        <v>1.2E-2</v>
      </c>
      <c r="BM13" s="2">
        <v>4.0000000000000001E-3</v>
      </c>
      <c r="BN13" s="2">
        <v>4.0000000000000001E-3</v>
      </c>
      <c r="BO13" s="2">
        <v>0</v>
      </c>
      <c r="BP13" s="2">
        <v>4.0000000000000001E-3</v>
      </c>
      <c r="BQ13" s="2">
        <v>8.0000000000000002E-3</v>
      </c>
      <c r="BR13" s="2">
        <v>0</v>
      </c>
      <c r="BS13" s="2">
        <v>0</v>
      </c>
      <c r="BT13" s="2">
        <v>8.0000000000000002E-3</v>
      </c>
      <c r="BU13" s="2">
        <v>8.0000000000000002E-3</v>
      </c>
      <c r="BV13" s="2">
        <v>0</v>
      </c>
      <c r="BW13" s="2">
        <v>4.0000000000000001E-3</v>
      </c>
      <c r="BX13" s="2">
        <v>1.2E-2</v>
      </c>
      <c r="BY13" s="2">
        <v>4.0000000000000001E-3</v>
      </c>
      <c r="BZ13" s="2">
        <v>3.8620689655172401E-3</v>
      </c>
      <c r="CA13" s="2">
        <v>4.0000000000000001E-3</v>
      </c>
      <c r="CB13" s="2">
        <v>0</v>
      </c>
      <c r="CC13" s="2">
        <v>8.0000000000000002E-3</v>
      </c>
      <c r="CD13" s="2">
        <v>4.0000000000000001E-3</v>
      </c>
      <c r="CE13" s="2">
        <v>4.0000000000000001E-3</v>
      </c>
      <c r="CF13" s="2">
        <v>8.0000000000000002E-3</v>
      </c>
      <c r="CG13" s="2">
        <v>4.0000000000000001E-3</v>
      </c>
      <c r="CH13" s="2">
        <v>0</v>
      </c>
      <c r="CI13" s="2">
        <v>0</v>
      </c>
      <c r="CJ13" s="2">
        <v>4.0000000000000001E-3</v>
      </c>
      <c r="CK13" s="2">
        <v>0</v>
      </c>
      <c r="CL13" s="2">
        <v>4.0000000000000001E-3</v>
      </c>
      <c r="CM13" s="2">
        <v>0</v>
      </c>
      <c r="CN13" s="2">
        <v>0</v>
      </c>
      <c r="CO13" s="2">
        <v>0</v>
      </c>
      <c r="CP13" s="2">
        <v>4.0000000000000001E-3</v>
      </c>
      <c r="CQ13" s="2">
        <v>4.0000000000000001E-3</v>
      </c>
      <c r="CR13" s="2">
        <v>4.0000000000000001E-3</v>
      </c>
      <c r="CS13" s="2">
        <v>8.0000000000000002E-3</v>
      </c>
      <c r="CT13" s="2">
        <v>8.0000000000000002E-3</v>
      </c>
      <c r="CU13" s="2">
        <v>0</v>
      </c>
      <c r="CV13" s="2">
        <v>1.2E-2</v>
      </c>
      <c r="CW13" s="2">
        <v>0</v>
      </c>
      <c r="CX13" s="2">
        <v>4.0000000000000001E-3</v>
      </c>
      <c r="CY13" s="2">
        <v>8.0000000000000002E-3</v>
      </c>
      <c r="CZ13" s="2">
        <v>0</v>
      </c>
      <c r="DA13" s="2">
        <v>0</v>
      </c>
      <c r="DB13" s="2">
        <v>8.0000000000000002E-3</v>
      </c>
      <c r="DC13" s="2">
        <v>1.6E-2</v>
      </c>
      <c r="DD13" s="2">
        <v>4.0000000000000001E-3</v>
      </c>
      <c r="DE13" s="2">
        <v>1.2E-2</v>
      </c>
      <c r="DF13" s="2">
        <v>2.4E-2</v>
      </c>
      <c r="DG13" s="2">
        <v>0.02</v>
      </c>
      <c r="DH13" s="2">
        <v>3.2000000000000001E-2</v>
      </c>
      <c r="DI13" s="2">
        <v>3.5999999999999997E-2</v>
      </c>
      <c r="DJ13" s="2">
        <v>2.4E-2</v>
      </c>
      <c r="DK13" s="2">
        <v>4.3999999999999997E-2</v>
      </c>
      <c r="DL13" s="2">
        <v>3.2000000000000001E-2</v>
      </c>
      <c r="DM13" s="2">
        <v>8.0000000000000002E-3</v>
      </c>
      <c r="DN13" s="2">
        <v>8.0000000000000002E-3</v>
      </c>
      <c r="DO13" s="2">
        <v>8.0000000000000002E-3</v>
      </c>
      <c r="DP13" s="2">
        <v>8.0000000000000002E-3</v>
      </c>
      <c r="DQ13" s="2">
        <v>4.0000000000000001E-3</v>
      </c>
      <c r="DR13" s="2">
        <v>4.0000000000000001E-3</v>
      </c>
      <c r="DS13" s="2">
        <v>0</v>
      </c>
      <c r="DT13" s="2">
        <v>0</v>
      </c>
      <c r="DU13" s="2">
        <v>0</v>
      </c>
      <c r="DV13" s="2">
        <v>4.0000000000000001E-3</v>
      </c>
      <c r="DW13" s="2">
        <v>0</v>
      </c>
      <c r="DX13" s="2">
        <v>0</v>
      </c>
      <c r="DY13" s="2">
        <v>0</v>
      </c>
      <c r="DZ13" s="2">
        <v>4.0000000000000001E-3</v>
      </c>
      <c r="EA13" s="2">
        <v>4.0000000000000001E-3</v>
      </c>
      <c r="EB13" s="2">
        <v>0</v>
      </c>
      <c r="EC13" s="2">
        <v>4.0000000000000001E-3</v>
      </c>
      <c r="ED13" s="2">
        <v>8.0000000000000002E-3</v>
      </c>
      <c r="EE13" s="2">
        <v>0</v>
      </c>
      <c r="EF13" s="2">
        <v>8.0000000000000002E-3</v>
      </c>
      <c r="EG13" s="2">
        <v>8.0000000000000002E-3</v>
      </c>
      <c r="EH13" s="2">
        <v>0</v>
      </c>
      <c r="EI13" s="2">
        <v>4.0000000000000001E-3</v>
      </c>
      <c r="EJ13" s="2">
        <v>4.0000000000000001E-3</v>
      </c>
      <c r="EK13" s="2">
        <v>8.0000000000000002E-3</v>
      </c>
      <c r="EL13" s="2">
        <v>1.2E-2</v>
      </c>
      <c r="EM13" s="2">
        <v>0</v>
      </c>
      <c r="EN13" s="2">
        <v>8.0000000000000002E-3</v>
      </c>
      <c r="EO13" s="2">
        <v>5.1999999999999998E-2</v>
      </c>
      <c r="EP13" s="2">
        <v>1.6E-2</v>
      </c>
      <c r="EQ13" s="2">
        <v>2.4E-2</v>
      </c>
      <c r="ER13" s="2">
        <v>1.2E-2</v>
      </c>
      <c r="ES13" s="2">
        <v>8.0000000000000002E-3</v>
      </c>
      <c r="ET13" s="2">
        <v>0</v>
      </c>
      <c r="EU13" s="2">
        <v>0</v>
      </c>
      <c r="EV13" s="2">
        <v>3.0303030303030299E-3</v>
      </c>
      <c r="EW13" s="2">
        <v>8.0000000000000004E-4</v>
      </c>
      <c r="EX13" s="2">
        <v>4.0000000000000001E-3</v>
      </c>
      <c r="EY13" s="2">
        <v>4.0000000000000001E-3</v>
      </c>
      <c r="EZ13" s="2">
        <v>0</v>
      </c>
      <c r="FA13" s="2">
        <v>0</v>
      </c>
      <c r="FB13" s="2">
        <v>0</v>
      </c>
      <c r="FC13" s="2">
        <v>0</v>
      </c>
      <c r="FD13" s="2">
        <v>0</v>
      </c>
      <c r="FE13" s="2">
        <v>0</v>
      </c>
      <c r="FF13" s="2">
        <v>0</v>
      </c>
      <c r="FG13" s="2">
        <v>0</v>
      </c>
      <c r="FH13" s="2">
        <v>0</v>
      </c>
      <c r="FI13" s="2">
        <v>0</v>
      </c>
      <c r="FJ13" s="2">
        <v>0</v>
      </c>
      <c r="FK13" s="2">
        <v>4.0000000000000001E-3</v>
      </c>
      <c r="FL13" s="2">
        <v>1.6E-2</v>
      </c>
      <c r="FM13" s="2">
        <v>0</v>
      </c>
      <c r="FN13" s="2">
        <v>8.0000000000000002E-3</v>
      </c>
      <c r="FO13" s="2">
        <v>0.02</v>
      </c>
      <c r="FP13" s="2">
        <v>4.0000000000000001E-3</v>
      </c>
      <c r="FQ13" s="2">
        <v>4.0000000000000001E-3</v>
      </c>
      <c r="FR13" s="2">
        <v>4.3999999999999997E-2</v>
      </c>
      <c r="FS13" s="2">
        <v>0.04</v>
      </c>
      <c r="FT13" s="2">
        <v>3.2000000000000001E-2</v>
      </c>
      <c r="FU13" s="2">
        <v>0.04</v>
      </c>
      <c r="FV13" s="2">
        <v>0.04</v>
      </c>
      <c r="FW13" s="2">
        <v>3.5999999999999997E-2</v>
      </c>
      <c r="FX13" s="2">
        <v>3.2000000000000001E-2</v>
      </c>
      <c r="FY13" s="2">
        <v>4.0000000000000001E-3</v>
      </c>
      <c r="FZ13" s="2">
        <v>1.6E-2</v>
      </c>
      <c r="GA13" s="2">
        <v>1.2E-2</v>
      </c>
      <c r="GB13" s="2">
        <v>4.0000000000000001E-3</v>
      </c>
      <c r="GC13" s="2">
        <v>0</v>
      </c>
      <c r="GD13" s="2">
        <v>4.0000000000000001E-3</v>
      </c>
      <c r="GE13" s="2">
        <v>0</v>
      </c>
      <c r="GF13" s="2">
        <v>4.0000000000000001E-3</v>
      </c>
      <c r="GG13" s="2">
        <v>4.0000000000000001E-3</v>
      </c>
      <c r="GH13" s="2">
        <v>4.0000000000000001E-3</v>
      </c>
      <c r="GI13" s="2">
        <v>4.0000000000000001E-3</v>
      </c>
      <c r="GJ13" s="2">
        <v>0</v>
      </c>
      <c r="GK13" s="2">
        <v>0</v>
      </c>
      <c r="GL13" s="2">
        <v>4.0000000000000001E-3</v>
      </c>
      <c r="GM13" s="2">
        <v>0</v>
      </c>
      <c r="GN13" s="2">
        <v>0</v>
      </c>
      <c r="GO13" s="2">
        <v>0</v>
      </c>
      <c r="GP13" s="2">
        <v>4.0000000000000001E-3</v>
      </c>
      <c r="GQ13" s="2">
        <v>0</v>
      </c>
      <c r="GR13" s="2">
        <v>8.0000000000000002E-3</v>
      </c>
      <c r="GS13" s="2">
        <v>0</v>
      </c>
      <c r="GT13" s="2">
        <v>0</v>
      </c>
      <c r="GU13" s="2">
        <v>4.9655172413793098E-3</v>
      </c>
      <c r="GV13" s="2">
        <v>0</v>
      </c>
      <c r="GW13" s="2">
        <v>4.0000000000000001E-3</v>
      </c>
      <c r="GX13" s="2">
        <v>4.0000000000000001E-3</v>
      </c>
      <c r="GY13" s="2">
        <v>0</v>
      </c>
      <c r="GZ13" s="2">
        <v>4.0000000000000001E-3</v>
      </c>
      <c r="HA13" s="2">
        <v>0</v>
      </c>
      <c r="HB13" s="2">
        <v>8.0000000000000002E-3</v>
      </c>
      <c r="HC13" s="2">
        <v>0</v>
      </c>
      <c r="HD13" s="2">
        <v>4.0000000000000001E-3</v>
      </c>
      <c r="HE13" s="2">
        <v>4.0000000000000001E-3</v>
      </c>
      <c r="HF13" s="2">
        <v>0</v>
      </c>
      <c r="HG13" s="2">
        <v>0</v>
      </c>
      <c r="HH13" s="2">
        <v>0</v>
      </c>
      <c r="HI13" s="2">
        <v>0</v>
      </c>
      <c r="HJ13" s="2">
        <v>0</v>
      </c>
      <c r="HK13" s="2">
        <v>4.0000000000000001E-3</v>
      </c>
      <c r="HL13" s="2">
        <v>0</v>
      </c>
      <c r="HM13" s="2">
        <v>4.0000000000000001E-3</v>
      </c>
      <c r="HN13" s="2">
        <v>1.2E-2</v>
      </c>
      <c r="HO13" s="2">
        <v>1.6E-2</v>
      </c>
      <c r="HP13" s="2">
        <v>4.0000000000000001E-3</v>
      </c>
      <c r="HQ13" s="2">
        <v>0</v>
      </c>
      <c r="HR13" s="2">
        <v>4.0000000000000001E-3</v>
      </c>
      <c r="HS13" s="2">
        <v>4.0000000000000001E-3</v>
      </c>
      <c r="HT13" s="2">
        <v>4.0000000000000001E-3</v>
      </c>
      <c r="HU13" s="2">
        <v>4.0000000000000001E-3</v>
      </c>
      <c r="HV13" s="2">
        <v>1.2E-2</v>
      </c>
      <c r="HW13" s="2">
        <v>0</v>
      </c>
      <c r="HX13" s="2">
        <v>1.6E-2</v>
      </c>
      <c r="HY13" s="2">
        <v>4.0000000000000001E-3</v>
      </c>
      <c r="HZ13" s="2">
        <v>4.0000000000000001E-3</v>
      </c>
      <c r="IA13" s="2">
        <v>8.0000000000000002E-3</v>
      </c>
      <c r="IB13" s="2">
        <v>4.0000000000000001E-3</v>
      </c>
      <c r="IC13" s="2">
        <v>8.0000000000000002E-3</v>
      </c>
      <c r="ID13" s="2">
        <v>4.0000000000000001E-3</v>
      </c>
      <c r="IE13" s="2">
        <v>0.108</v>
      </c>
      <c r="IF13" s="2">
        <v>8.7999999999999995E-2</v>
      </c>
      <c r="IG13" s="2">
        <v>7.1999999999999995E-2</v>
      </c>
      <c r="IH13" s="2">
        <v>4.8000000000000001E-2</v>
      </c>
      <c r="II13" s="2">
        <v>1.2E-2</v>
      </c>
      <c r="IJ13" s="2">
        <v>1.2E-2</v>
      </c>
      <c r="IK13" s="2">
        <v>8.0000000000000002E-3</v>
      </c>
      <c r="IL13" s="2">
        <v>2.8000000000000001E-2</v>
      </c>
      <c r="IM13" s="2">
        <v>0</v>
      </c>
      <c r="IN13" s="2">
        <v>4.0000000000000001E-3</v>
      </c>
      <c r="IO13" s="2">
        <v>1.2E-2</v>
      </c>
      <c r="IP13" s="2">
        <v>0</v>
      </c>
      <c r="IQ13" s="2">
        <v>8.0000000000000002E-3</v>
      </c>
      <c r="IR13" s="2">
        <v>8.0000000000000002E-3</v>
      </c>
      <c r="IS13" s="2">
        <v>0</v>
      </c>
      <c r="IT13" s="2">
        <v>0</v>
      </c>
      <c r="IU13" s="2">
        <v>0</v>
      </c>
      <c r="IV13" s="2">
        <v>8.0000000000000002E-3</v>
      </c>
      <c r="IW13" s="2">
        <v>4.0000000000000001E-3</v>
      </c>
      <c r="IX13" s="2">
        <v>0</v>
      </c>
      <c r="IY13" s="2">
        <v>8.0000000000000002E-3</v>
      </c>
      <c r="IZ13" s="2">
        <v>4.0000000000000001E-3</v>
      </c>
      <c r="JA13" s="2">
        <v>0</v>
      </c>
      <c r="JB13" s="2">
        <v>8.0000000000000002E-3</v>
      </c>
      <c r="JC13" s="2">
        <v>0.02</v>
      </c>
      <c r="JD13" s="2">
        <v>1.6E-2</v>
      </c>
      <c r="JE13" s="2">
        <v>4.0000000000000001E-3</v>
      </c>
      <c r="JF13" s="2">
        <v>8.0000000000000002E-3</v>
      </c>
      <c r="JG13" s="2">
        <v>4.0000000000000001E-3</v>
      </c>
      <c r="JH13" s="2">
        <v>0</v>
      </c>
      <c r="JI13" s="2">
        <v>0</v>
      </c>
      <c r="JJ13" s="2">
        <v>1.2E-2</v>
      </c>
      <c r="JK13" s="2">
        <v>0.02</v>
      </c>
      <c r="JL13" s="2">
        <v>1.6E-2</v>
      </c>
      <c r="JM13" s="2">
        <v>1.6E-2</v>
      </c>
      <c r="JN13" s="2">
        <v>0</v>
      </c>
      <c r="JO13" s="2">
        <v>0</v>
      </c>
      <c r="JP13" s="2">
        <v>0</v>
      </c>
      <c r="JQ13" s="2">
        <v>5.3333333333333297E-3</v>
      </c>
    </row>
    <row r="14" spans="1:277" s="2" customFormat="1" x14ac:dyDescent="0.3">
      <c r="A14" s="2">
        <v>12</v>
      </c>
      <c r="B14" s="2">
        <v>0</v>
      </c>
      <c r="C14" s="2">
        <v>0</v>
      </c>
      <c r="D14" s="2">
        <v>0</v>
      </c>
      <c r="E14" s="2">
        <v>0</v>
      </c>
      <c r="F14" s="2">
        <v>0</v>
      </c>
      <c r="G14" s="2">
        <v>0</v>
      </c>
      <c r="H14" s="2">
        <v>0</v>
      </c>
      <c r="I14" s="2">
        <v>1</v>
      </c>
      <c r="L14" s="2">
        <v>0.12195121951219499</v>
      </c>
      <c r="N14" s="2">
        <v>1</v>
      </c>
      <c r="O14" s="2">
        <v>1.21951219512195E-2</v>
      </c>
      <c r="T14" s="2">
        <v>1.2845528455284501</v>
      </c>
      <c r="U14" s="2">
        <v>1</v>
      </c>
      <c r="V14" s="2">
        <v>1.21951219512195E-2</v>
      </c>
      <c r="AA14" s="2">
        <v>5.6585365853658498</v>
      </c>
    </row>
    <row r="15" spans="1:277" s="2" customFormat="1" x14ac:dyDescent="0.3">
      <c r="A15" s="2">
        <v>13</v>
      </c>
      <c r="B15" s="2">
        <v>0</v>
      </c>
      <c r="C15" s="2">
        <v>0</v>
      </c>
      <c r="D15" s="2">
        <v>0</v>
      </c>
      <c r="E15" s="2">
        <v>9.3686354378818698E-2</v>
      </c>
      <c r="F15" s="2">
        <v>0.80448065173116001</v>
      </c>
      <c r="G15" s="2">
        <v>5.2953156822810502E-2</v>
      </c>
      <c r="H15" s="2">
        <v>4.8879837067209699E-2</v>
      </c>
      <c r="I15" s="2">
        <v>0</v>
      </c>
      <c r="J15" s="2">
        <v>0</v>
      </c>
      <c r="K15" s="2">
        <v>0</v>
      </c>
      <c r="L15" s="2">
        <v>0.169042769857433</v>
      </c>
      <c r="M15" s="2">
        <v>0.2</v>
      </c>
      <c r="N15" s="2">
        <v>1</v>
      </c>
      <c r="O15" s="2">
        <v>2.4439918533604801E-2</v>
      </c>
      <c r="T15" s="2">
        <v>0.84521384928716903</v>
      </c>
      <c r="U15" s="2">
        <v>1</v>
      </c>
      <c r="V15" s="2">
        <v>2.4439918533604801E-2</v>
      </c>
      <c r="AA15" s="2">
        <v>1.06720977596741</v>
      </c>
      <c r="AB15" s="2">
        <v>1.0183299389002001E-3</v>
      </c>
      <c r="AC15" s="2">
        <v>2.0366598778004002E-3</v>
      </c>
      <c r="AD15" s="2">
        <v>2.0366598778004002E-3</v>
      </c>
      <c r="AE15" s="2">
        <v>2.0366598778004002E-3</v>
      </c>
      <c r="AF15" s="2">
        <v>0</v>
      </c>
      <c r="AG15" s="2">
        <v>0</v>
      </c>
      <c r="AH15" s="2">
        <v>0</v>
      </c>
      <c r="AI15" s="2">
        <v>2.0366598778004002E-3</v>
      </c>
      <c r="AJ15" s="2">
        <v>0</v>
      </c>
      <c r="AK15" s="2">
        <v>2.0366598778004002E-3</v>
      </c>
      <c r="AL15" s="2">
        <v>2.0366598778004002E-3</v>
      </c>
      <c r="AM15" s="2">
        <v>4.0733197556008099E-3</v>
      </c>
      <c r="AN15" s="2">
        <v>0</v>
      </c>
      <c r="AO15" s="2">
        <v>0</v>
      </c>
      <c r="AP15" s="2">
        <v>8.1466395112016199E-3</v>
      </c>
      <c r="AQ15" s="2">
        <v>6.1099796334012201E-3</v>
      </c>
      <c r="AR15" s="2">
        <v>1.0183299389002001E-2</v>
      </c>
      <c r="AS15" s="2">
        <v>1.22199592668024E-2</v>
      </c>
      <c r="AT15" s="2">
        <v>1.42566191446028E-2</v>
      </c>
      <c r="AU15" s="2">
        <v>8.1466395112016199E-3</v>
      </c>
      <c r="AV15" s="2">
        <v>3.0549898167006099E-2</v>
      </c>
      <c r="AW15" s="2">
        <v>2.4439918533604801E-2</v>
      </c>
      <c r="AX15" s="2">
        <v>1.0183299389002001E-2</v>
      </c>
      <c r="AY15" s="2">
        <v>2.2403258655804399E-2</v>
      </c>
      <c r="AZ15" s="2">
        <v>2.6476578411405199E-2</v>
      </c>
      <c r="BA15" s="2">
        <v>5.2953156822810502E-2</v>
      </c>
      <c r="BB15" s="2">
        <v>4.0733197556008099E-2</v>
      </c>
      <c r="BC15" s="2">
        <v>2.8513238289205701E-2</v>
      </c>
      <c r="BD15" s="2">
        <v>0</v>
      </c>
      <c r="BE15" s="2">
        <v>0</v>
      </c>
      <c r="BF15" s="2">
        <v>0</v>
      </c>
      <c r="BG15" s="2">
        <v>2.0366598778004002E-3</v>
      </c>
      <c r="BH15" s="2">
        <v>0</v>
      </c>
      <c r="BI15" s="2">
        <v>0</v>
      </c>
      <c r="BJ15" s="2">
        <v>6.1099796334012201E-3</v>
      </c>
      <c r="BK15" s="2">
        <v>0</v>
      </c>
      <c r="BL15" s="2">
        <v>2.0366598778004002E-3</v>
      </c>
      <c r="BM15" s="2">
        <v>0</v>
      </c>
      <c r="BN15" s="2">
        <v>4.0733197556008099E-3</v>
      </c>
      <c r="BO15" s="2">
        <v>0</v>
      </c>
      <c r="BP15" s="2">
        <v>0</v>
      </c>
      <c r="BQ15" s="2">
        <v>0</v>
      </c>
      <c r="BR15" s="2">
        <v>2.0366598778004002E-3</v>
      </c>
      <c r="BS15" s="2">
        <v>6.1099796334012201E-3</v>
      </c>
      <c r="BT15" s="2">
        <v>2.0366598778004002E-3</v>
      </c>
      <c r="BU15" s="2">
        <v>0</v>
      </c>
      <c r="BV15" s="2">
        <v>2.0366598778004002E-3</v>
      </c>
      <c r="BW15" s="2">
        <v>0</v>
      </c>
      <c r="BX15" s="2">
        <v>2.0366598778004002E-3</v>
      </c>
      <c r="BY15" s="2">
        <v>0</v>
      </c>
      <c r="BZ15" s="2">
        <v>1.2823414045409899E-3</v>
      </c>
      <c r="CA15" s="2">
        <v>2.0366598778004002E-3</v>
      </c>
      <c r="CB15" s="2">
        <v>2.0366598778004002E-3</v>
      </c>
      <c r="CC15" s="2">
        <v>0</v>
      </c>
      <c r="CD15" s="2">
        <v>0</v>
      </c>
      <c r="CE15" s="2">
        <v>2.0366598778004002E-3</v>
      </c>
      <c r="CF15" s="2">
        <v>2.0366598778004002E-3</v>
      </c>
      <c r="CG15" s="2">
        <v>0</v>
      </c>
      <c r="CH15" s="2">
        <v>4.0733197556008099E-3</v>
      </c>
      <c r="CI15" s="2">
        <v>4.0733197556008099E-3</v>
      </c>
      <c r="CJ15" s="2">
        <v>2.0366598778004002E-3</v>
      </c>
      <c r="CK15" s="2">
        <v>0</v>
      </c>
      <c r="CL15" s="2">
        <v>2.0366598778004002E-3</v>
      </c>
      <c r="CM15" s="2">
        <v>0</v>
      </c>
      <c r="CN15" s="2">
        <v>2.0366598778004002E-3</v>
      </c>
      <c r="CO15" s="2">
        <v>0</v>
      </c>
      <c r="CP15" s="2">
        <v>0</v>
      </c>
      <c r="CQ15" s="2">
        <v>2.0366598778004002E-3</v>
      </c>
      <c r="CR15" s="2">
        <v>0</v>
      </c>
      <c r="CS15" s="2">
        <v>2.0366598778004002E-3</v>
      </c>
      <c r="CT15" s="2">
        <v>0</v>
      </c>
      <c r="CU15" s="2">
        <v>0</v>
      </c>
      <c r="CV15" s="2">
        <v>2.0366598778004002E-3</v>
      </c>
      <c r="CW15" s="2">
        <v>6.1099796334012201E-3</v>
      </c>
      <c r="CX15" s="2">
        <v>2.0366598778004002E-3</v>
      </c>
      <c r="CY15" s="2">
        <v>6.1099796334012201E-3</v>
      </c>
      <c r="CZ15" s="2">
        <v>0</v>
      </c>
      <c r="DA15" s="2">
        <v>6.1099796334012201E-3</v>
      </c>
      <c r="DB15" s="2">
        <v>0</v>
      </c>
      <c r="DC15" s="2">
        <v>4.0733197556008099E-3</v>
      </c>
      <c r="DD15" s="2">
        <v>4.0733197556008099E-3</v>
      </c>
      <c r="DE15" s="2">
        <v>6.1099796334012201E-3</v>
      </c>
      <c r="DF15" s="2">
        <v>6.1099796334012201E-3</v>
      </c>
      <c r="DG15" s="2">
        <v>1.22199592668024E-2</v>
      </c>
      <c r="DH15" s="2">
        <v>1.22199592668024E-2</v>
      </c>
      <c r="DI15" s="2">
        <v>8.1466395112016199E-3</v>
      </c>
      <c r="DJ15" s="2">
        <v>1.42566191446028E-2</v>
      </c>
      <c r="DK15" s="2">
        <v>6.1099796334012201E-3</v>
      </c>
      <c r="DL15" s="2">
        <v>2.0366598778004002E-3</v>
      </c>
      <c r="DM15" s="2">
        <v>0</v>
      </c>
      <c r="DN15" s="2">
        <v>2.0366598778004002E-3</v>
      </c>
      <c r="DO15" s="2">
        <v>2.0366598778004002E-3</v>
      </c>
      <c r="DP15" s="2">
        <v>0</v>
      </c>
      <c r="DQ15" s="2">
        <v>0</v>
      </c>
      <c r="DR15" s="2">
        <v>0</v>
      </c>
      <c r="DS15" s="2">
        <v>0</v>
      </c>
      <c r="DT15" s="2">
        <v>0</v>
      </c>
      <c r="DU15" s="2">
        <v>0</v>
      </c>
      <c r="DV15" s="2">
        <v>0</v>
      </c>
      <c r="DW15" s="2">
        <v>0</v>
      </c>
      <c r="DX15" s="2">
        <v>2.0366598778004002E-3</v>
      </c>
      <c r="DY15" s="2">
        <v>0</v>
      </c>
      <c r="DZ15" s="2">
        <v>2.0366598778004002E-3</v>
      </c>
      <c r="EA15" s="2">
        <v>2.0366598778004002E-3</v>
      </c>
      <c r="EB15" s="2">
        <v>2.0366598778004002E-3</v>
      </c>
      <c r="EC15" s="2">
        <v>0</v>
      </c>
      <c r="ED15" s="2">
        <v>0</v>
      </c>
      <c r="EE15" s="2">
        <v>2.0366598778004002E-3</v>
      </c>
      <c r="EF15" s="2">
        <v>0</v>
      </c>
      <c r="EG15" s="2">
        <v>0</v>
      </c>
      <c r="EH15" s="2">
        <v>2.0366598778004002E-3</v>
      </c>
      <c r="EI15" s="2">
        <v>0</v>
      </c>
      <c r="EJ15" s="2">
        <v>0</v>
      </c>
      <c r="EK15" s="2">
        <v>2.0366598778004002E-3</v>
      </c>
      <c r="EL15" s="2">
        <v>0</v>
      </c>
      <c r="EM15" s="2">
        <v>0</v>
      </c>
      <c r="EN15" s="2">
        <v>0</v>
      </c>
      <c r="EO15" s="2">
        <v>0</v>
      </c>
      <c r="EP15" s="2">
        <v>0</v>
      </c>
      <c r="EQ15" s="2">
        <v>0</v>
      </c>
      <c r="ER15" s="2">
        <v>0</v>
      </c>
      <c r="ES15" s="2">
        <v>0</v>
      </c>
      <c r="ET15" s="2">
        <v>0</v>
      </c>
      <c r="EU15" s="2">
        <v>0</v>
      </c>
      <c r="EV15" s="2">
        <v>8.1466395112016296E-4</v>
      </c>
      <c r="EW15" s="2">
        <v>0</v>
      </c>
      <c r="EX15" s="2">
        <v>0</v>
      </c>
      <c r="EY15" s="2">
        <v>2.0366598778004002E-3</v>
      </c>
      <c r="EZ15" s="2">
        <v>0</v>
      </c>
      <c r="FA15" s="2">
        <v>2.0366598778004002E-3</v>
      </c>
      <c r="FB15" s="2">
        <v>0</v>
      </c>
      <c r="FC15" s="2">
        <v>2.0366598778004002E-3</v>
      </c>
      <c r="FD15" s="2">
        <v>0</v>
      </c>
      <c r="FE15" s="2">
        <v>0</v>
      </c>
      <c r="FF15" s="2">
        <v>0</v>
      </c>
      <c r="FG15" s="2">
        <v>2.0366598778004002E-3</v>
      </c>
      <c r="FH15" s="2">
        <v>2.0366598778004002E-3</v>
      </c>
      <c r="FI15" s="2">
        <v>0</v>
      </c>
      <c r="FJ15" s="2">
        <v>0</v>
      </c>
      <c r="FK15" s="2">
        <v>0</v>
      </c>
      <c r="FL15" s="2">
        <v>0</v>
      </c>
      <c r="FM15" s="2">
        <v>0</v>
      </c>
      <c r="FN15" s="2">
        <v>0</v>
      </c>
      <c r="FO15" s="2">
        <v>0</v>
      </c>
      <c r="FP15" s="2">
        <v>0</v>
      </c>
      <c r="FQ15" s="2">
        <v>2.0366598778004002E-3</v>
      </c>
      <c r="FR15" s="2">
        <v>2.0366598778004002E-3</v>
      </c>
      <c r="FS15" s="2">
        <v>0</v>
      </c>
      <c r="FT15" s="2">
        <v>0</v>
      </c>
      <c r="FU15" s="2">
        <v>0</v>
      </c>
      <c r="FV15" s="2">
        <v>4.68431771894093E-2</v>
      </c>
      <c r="FW15" s="2">
        <v>3.8696537678207701E-2</v>
      </c>
      <c r="FX15" s="2">
        <v>3.25865580448065E-2</v>
      </c>
      <c r="FY15" s="2">
        <v>1.22199592668024E-2</v>
      </c>
      <c r="FZ15" s="2">
        <v>0</v>
      </c>
      <c r="GA15" s="2">
        <v>2.0366598778004002E-3</v>
      </c>
      <c r="GB15" s="2">
        <v>2.0366598778004002E-3</v>
      </c>
      <c r="GC15" s="2">
        <v>2.0366598778004002E-3</v>
      </c>
      <c r="GD15" s="2">
        <v>2.0366598778004002E-3</v>
      </c>
      <c r="GE15" s="2">
        <v>0</v>
      </c>
      <c r="GF15" s="2">
        <v>0</v>
      </c>
      <c r="GG15" s="2">
        <v>2.0366598778004002E-3</v>
      </c>
      <c r="GH15" s="2">
        <v>0</v>
      </c>
      <c r="GI15" s="2">
        <v>0</v>
      </c>
      <c r="GJ15" s="2">
        <v>2.0366598778004002E-3</v>
      </c>
      <c r="GK15" s="2">
        <v>2.0366598778004002E-3</v>
      </c>
      <c r="GL15" s="2">
        <v>0</v>
      </c>
      <c r="GM15" s="2">
        <v>0</v>
      </c>
      <c r="GN15" s="2">
        <v>0</v>
      </c>
      <c r="GO15" s="2">
        <v>2.0366598778004002E-3</v>
      </c>
      <c r="GP15" s="2">
        <v>2.0366598778004002E-3</v>
      </c>
      <c r="GQ15" s="2">
        <v>0</v>
      </c>
      <c r="GR15" s="2">
        <v>0</v>
      </c>
      <c r="GS15" s="2">
        <v>0</v>
      </c>
      <c r="GT15" s="2">
        <v>0</v>
      </c>
      <c r="GU15" s="2">
        <v>1.50863694651882E-3</v>
      </c>
      <c r="GV15" s="2">
        <v>4.0733197556008099E-3</v>
      </c>
      <c r="GW15" s="2">
        <v>4.0733197556008099E-3</v>
      </c>
      <c r="GX15" s="2">
        <v>2.0366598778004002E-3</v>
      </c>
      <c r="GY15" s="2">
        <v>0</v>
      </c>
      <c r="GZ15" s="2">
        <v>2.0366598778004002E-3</v>
      </c>
      <c r="HA15" s="2">
        <v>0</v>
      </c>
      <c r="HB15" s="2">
        <v>0</v>
      </c>
      <c r="HC15" s="2">
        <v>2.0366598778004002E-3</v>
      </c>
      <c r="HD15" s="2">
        <v>2.0366598778004002E-3</v>
      </c>
      <c r="HE15" s="2">
        <v>4.0733197556008099E-3</v>
      </c>
      <c r="HF15" s="2">
        <v>2.0366598778004002E-3</v>
      </c>
      <c r="HG15" s="2">
        <v>0</v>
      </c>
      <c r="HH15" s="2">
        <v>6.1099796334012201E-3</v>
      </c>
      <c r="HI15" s="2">
        <v>0</v>
      </c>
      <c r="HJ15" s="2">
        <v>0</v>
      </c>
      <c r="HK15" s="2">
        <v>2.0366598778004002E-3</v>
      </c>
      <c r="HL15" s="2">
        <v>2.0366598778004002E-3</v>
      </c>
      <c r="HM15" s="2">
        <v>2.0366598778004002E-3</v>
      </c>
      <c r="HN15" s="2">
        <v>4.0733197556008099E-3</v>
      </c>
      <c r="HO15" s="2">
        <v>0</v>
      </c>
      <c r="HP15" s="2">
        <v>2.0366598778004002E-3</v>
      </c>
      <c r="HQ15" s="2">
        <v>0</v>
      </c>
      <c r="HR15" s="2">
        <v>0</v>
      </c>
      <c r="HS15" s="2">
        <v>6.1099796334012201E-3</v>
      </c>
      <c r="HT15" s="2">
        <v>4.0733197556008099E-3</v>
      </c>
      <c r="HU15" s="2">
        <v>2.0366598778004002E-3</v>
      </c>
      <c r="HV15" s="2">
        <v>4.0733197556008099E-3</v>
      </c>
      <c r="HW15" s="2">
        <v>2.0366598778004002E-3</v>
      </c>
      <c r="HX15" s="2">
        <v>4.0733197556008099E-3</v>
      </c>
      <c r="HY15" s="2">
        <v>2.0366598778004002E-3</v>
      </c>
      <c r="HZ15" s="2">
        <v>4.0733197556008099E-3</v>
      </c>
      <c r="IA15" s="2">
        <v>2.0366598778004002E-3</v>
      </c>
      <c r="IB15" s="2">
        <v>0</v>
      </c>
      <c r="IC15" s="2">
        <v>2.0366598778004002E-3</v>
      </c>
      <c r="ID15" s="2">
        <v>2.0366598778004002E-3</v>
      </c>
      <c r="IE15" s="2">
        <v>6.1099796334012201E-3</v>
      </c>
      <c r="IF15" s="2">
        <v>3.6659877800407303E-2</v>
      </c>
      <c r="IG15" s="2">
        <v>4.4806517311608902E-2</v>
      </c>
      <c r="IH15" s="2">
        <v>3.0549898167006099E-2</v>
      </c>
      <c r="II15" s="2">
        <v>6.1099796334012201E-3</v>
      </c>
      <c r="IJ15" s="2">
        <v>2.4439918533604801E-2</v>
      </c>
      <c r="IK15" s="2">
        <v>1.83299389002036E-2</v>
      </c>
      <c r="IL15" s="2">
        <v>1.0183299389002001E-2</v>
      </c>
      <c r="IM15" s="2">
        <v>1.0183299389002001E-2</v>
      </c>
      <c r="IN15" s="2">
        <v>2.0366598778004002E-3</v>
      </c>
      <c r="IO15" s="2">
        <v>4.0733197556008099E-3</v>
      </c>
      <c r="IP15" s="2">
        <v>0</v>
      </c>
      <c r="IQ15" s="2">
        <v>8.1466395112016199E-3</v>
      </c>
      <c r="IR15" s="2">
        <v>2.0366598778004002E-3</v>
      </c>
      <c r="IS15" s="2">
        <v>4.0733197556008099E-3</v>
      </c>
      <c r="IT15" s="2">
        <v>2.0366598778004002E-3</v>
      </c>
      <c r="IU15" s="2">
        <v>0</v>
      </c>
      <c r="IV15" s="2">
        <v>0</v>
      </c>
      <c r="IW15" s="2">
        <v>4.0733197556008099E-3</v>
      </c>
      <c r="IX15" s="2">
        <v>2.0366598778004002E-3</v>
      </c>
      <c r="IY15" s="2">
        <v>0</v>
      </c>
      <c r="IZ15" s="2">
        <v>2.0366598778004002E-3</v>
      </c>
      <c r="JA15" s="2">
        <v>4.0733197556008099E-3</v>
      </c>
      <c r="JB15" s="2">
        <v>2.0366598778004002E-3</v>
      </c>
      <c r="JC15" s="2">
        <v>2.0366598778004002E-3</v>
      </c>
      <c r="JD15" s="2">
        <v>2.0366598778004002E-3</v>
      </c>
      <c r="JE15" s="2">
        <v>2.0366598778004002E-3</v>
      </c>
      <c r="JF15" s="2">
        <v>0</v>
      </c>
      <c r="JG15" s="2">
        <v>2.0366598778004002E-3</v>
      </c>
      <c r="JH15" s="2">
        <v>0</v>
      </c>
      <c r="JI15" s="2">
        <v>0</v>
      </c>
      <c r="JJ15" s="2">
        <v>0</v>
      </c>
      <c r="JK15" s="2">
        <v>0</v>
      </c>
      <c r="JL15" s="2">
        <v>0</v>
      </c>
      <c r="JM15" s="2">
        <v>0</v>
      </c>
      <c r="JN15" s="2">
        <v>0</v>
      </c>
      <c r="JO15" s="2">
        <v>6.1099796334012201E-3</v>
      </c>
      <c r="JP15" s="2">
        <v>0</v>
      </c>
      <c r="JQ15" s="2">
        <v>8.1466395112016296E-4</v>
      </c>
    </row>
    <row r="16" spans="1:277" s="2" customFormat="1" x14ac:dyDescent="0.3">
      <c r="A16" s="2">
        <v>14</v>
      </c>
      <c r="B16" s="2">
        <v>0</v>
      </c>
      <c r="C16" s="2">
        <v>0</v>
      </c>
      <c r="D16" s="2">
        <v>0</v>
      </c>
      <c r="E16" s="2">
        <v>0</v>
      </c>
      <c r="F16" s="2">
        <v>0</v>
      </c>
      <c r="G16" s="2">
        <v>0</v>
      </c>
      <c r="H16" s="2">
        <v>0</v>
      </c>
      <c r="I16" s="2">
        <v>0.48613376835236499</v>
      </c>
      <c r="J16" s="2">
        <v>0.29363784665579101</v>
      </c>
      <c r="K16" s="2">
        <v>0.220228384991843</v>
      </c>
      <c r="L16" s="2">
        <v>8.8091353996737301E-2</v>
      </c>
      <c r="M16" s="2">
        <v>0.238095238095238</v>
      </c>
      <c r="N16" s="2">
        <v>1</v>
      </c>
      <c r="O16" s="2">
        <v>1.6313213703099501E-3</v>
      </c>
      <c r="T16" s="2">
        <v>1.0424143556280501</v>
      </c>
      <c r="U16" s="2">
        <v>1</v>
      </c>
      <c r="V16" s="2">
        <v>1.6313213703099501E-3</v>
      </c>
      <c r="AA16" s="2">
        <v>1.88091353996737</v>
      </c>
      <c r="AD16" s="2">
        <v>1.6313213703099501E-3</v>
      </c>
      <c r="AE16" s="2">
        <v>0</v>
      </c>
      <c r="AF16" s="2">
        <v>1.6313213703099501E-3</v>
      </c>
      <c r="AG16" s="2">
        <v>4.8939641109298502E-3</v>
      </c>
      <c r="AH16" s="2">
        <v>0</v>
      </c>
      <c r="AI16" s="2">
        <v>4.8939641109298502E-3</v>
      </c>
      <c r="AJ16" s="2">
        <v>6.5252854812398002E-3</v>
      </c>
      <c r="AK16" s="2">
        <v>9.7879282218597003E-3</v>
      </c>
      <c r="AL16" s="2">
        <v>9.7879282218597003E-3</v>
      </c>
      <c r="AM16" s="2">
        <v>9.7879282218597003E-3</v>
      </c>
      <c r="AN16" s="2">
        <v>6.5252854812398002E-3</v>
      </c>
      <c r="AO16" s="2">
        <v>1.9575856443719401E-2</v>
      </c>
      <c r="AP16" s="2">
        <v>2.2838499184339299E-2</v>
      </c>
      <c r="AQ16" s="2">
        <v>1.9575856443719401E-2</v>
      </c>
      <c r="AR16" s="2">
        <v>2.4469820554649201E-2</v>
      </c>
      <c r="AS16" s="2">
        <v>2.2838499184339299E-2</v>
      </c>
      <c r="AT16" s="2">
        <v>2.6101141924959201E-2</v>
      </c>
      <c r="AU16" s="2">
        <v>3.7520391517128798E-2</v>
      </c>
      <c r="AV16" s="2">
        <v>5.2202283849918402E-2</v>
      </c>
      <c r="AW16" s="2">
        <v>7.3409461663947795E-2</v>
      </c>
      <c r="AX16" s="2">
        <v>8.4828711256117406E-2</v>
      </c>
      <c r="AY16" s="2">
        <v>6.5252854812397995E-2</v>
      </c>
      <c r="AZ16" s="2">
        <v>0.104404567699836</v>
      </c>
      <c r="BA16" s="2">
        <v>3.0995106035889002E-2</v>
      </c>
      <c r="BB16" s="2">
        <v>2.1207177814029299E-2</v>
      </c>
      <c r="BC16" s="2">
        <v>1.4681892332789499E-2</v>
      </c>
      <c r="BD16" s="2">
        <v>8.1566068515497494E-3</v>
      </c>
      <c r="BE16" s="2">
        <v>3.2626427406199001E-3</v>
      </c>
      <c r="BF16" s="2">
        <v>1.6313213703099501E-3</v>
      </c>
      <c r="BG16" s="2">
        <v>0</v>
      </c>
      <c r="BH16" s="2">
        <v>1.6313213703099501E-3</v>
      </c>
      <c r="BI16" s="2">
        <v>0</v>
      </c>
      <c r="BJ16" s="2">
        <v>3.2626427406199001E-3</v>
      </c>
      <c r="BK16" s="2">
        <v>1.6313213703099501E-3</v>
      </c>
      <c r="BL16" s="2">
        <v>6.5252854812398002E-3</v>
      </c>
      <c r="BM16" s="2">
        <v>1.6313213703099501E-3</v>
      </c>
      <c r="BN16" s="2">
        <v>0</v>
      </c>
      <c r="BO16" s="2">
        <v>0</v>
      </c>
      <c r="BP16" s="2">
        <v>0</v>
      </c>
      <c r="BQ16" s="2">
        <v>3.2626427406199001E-3</v>
      </c>
      <c r="BR16" s="2">
        <v>4.8939641109298502E-3</v>
      </c>
      <c r="BS16" s="2">
        <v>0</v>
      </c>
      <c r="BT16" s="2">
        <v>1.6313213703099501E-3</v>
      </c>
      <c r="BU16" s="2">
        <v>0</v>
      </c>
      <c r="BV16" s="2">
        <v>1.6313213703099501E-3</v>
      </c>
      <c r="BW16" s="2">
        <v>0</v>
      </c>
      <c r="BX16" s="2">
        <v>1.6313213703099501E-3</v>
      </c>
      <c r="BY16" s="2">
        <v>1.6313213703099501E-3</v>
      </c>
      <c r="BZ16" s="2">
        <v>3.3253858702472E-3</v>
      </c>
      <c r="CA16" s="2">
        <v>0</v>
      </c>
      <c r="CB16" s="2">
        <v>1.6313213703099501E-3</v>
      </c>
      <c r="CC16" s="2">
        <v>0</v>
      </c>
      <c r="CD16" s="2">
        <v>0</v>
      </c>
      <c r="CE16" s="2">
        <v>1.6313213703099501E-3</v>
      </c>
      <c r="CF16" s="2">
        <v>0</v>
      </c>
      <c r="CG16" s="2">
        <v>1.6313213703099501E-3</v>
      </c>
      <c r="CH16" s="2">
        <v>0</v>
      </c>
      <c r="CI16" s="2">
        <v>1.6313213703099501E-3</v>
      </c>
      <c r="CJ16" s="2">
        <v>0</v>
      </c>
      <c r="CK16" s="2">
        <v>1.6313213703099501E-3</v>
      </c>
      <c r="CL16" s="2">
        <v>1.6313213703099501E-3</v>
      </c>
      <c r="CM16" s="2">
        <v>0</v>
      </c>
      <c r="CN16" s="2">
        <v>3.2626427406199001E-3</v>
      </c>
      <c r="CO16" s="2">
        <v>3.2626427406199001E-3</v>
      </c>
      <c r="CP16" s="2">
        <v>1.6313213703099501E-3</v>
      </c>
      <c r="CQ16" s="2">
        <v>0</v>
      </c>
      <c r="CR16" s="2">
        <v>1.6313213703099501E-3</v>
      </c>
      <c r="CS16" s="2">
        <v>0</v>
      </c>
      <c r="CT16" s="2">
        <v>0</v>
      </c>
      <c r="CU16" s="2">
        <v>1.6313213703099501E-3</v>
      </c>
      <c r="CV16" s="2">
        <v>4.8939641109298502E-3</v>
      </c>
      <c r="CW16" s="2">
        <v>1.6313213703099501E-3</v>
      </c>
      <c r="CX16" s="2">
        <v>1.6313213703099501E-3</v>
      </c>
      <c r="CY16" s="2">
        <v>6.5252854812398002E-3</v>
      </c>
      <c r="CZ16" s="2">
        <v>9.7879282218597003E-3</v>
      </c>
      <c r="DA16" s="2">
        <v>8.1566068515497494E-3</v>
      </c>
      <c r="DB16" s="2">
        <v>9.7879282218597003E-3</v>
      </c>
      <c r="DC16" s="2">
        <v>8.1566068515497494E-3</v>
      </c>
      <c r="DD16" s="2">
        <v>8.1566068515497494E-3</v>
      </c>
      <c r="DE16" s="2">
        <v>9.7879282218597003E-3</v>
      </c>
      <c r="DF16" s="2">
        <v>1.30505709624796E-2</v>
      </c>
      <c r="DG16" s="2">
        <v>2.1207177814029299E-2</v>
      </c>
      <c r="DH16" s="2">
        <v>2.6101141924959201E-2</v>
      </c>
      <c r="DI16" s="2">
        <v>1.4681892332789499E-2</v>
      </c>
      <c r="DJ16" s="2">
        <v>2.77324632952691E-2</v>
      </c>
      <c r="DK16" s="2">
        <v>2.6101141924959201E-2</v>
      </c>
      <c r="DL16" s="2">
        <v>2.4469820554649201E-2</v>
      </c>
      <c r="DM16" s="2">
        <v>2.77324632952691E-2</v>
      </c>
      <c r="DN16" s="2">
        <v>2.2838499184339299E-2</v>
      </c>
      <c r="DO16" s="2">
        <v>2.77324632952691E-2</v>
      </c>
      <c r="DP16" s="2">
        <v>2.1207177814029299E-2</v>
      </c>
      <c r="DQ16" s="2">
        <v>1.9575856443719401E-2</v>
      </c>
      <c r="DR16" s="2">
        <v>6.5252854812398002E-3</v>
      </c>
      <c r="DS16" s="2">
        <v>4.8939641109298502E-3</v>
      </c>
      <c r="DT16" s="2">
        <v>1.1419249592169599E-2</v>
      </c>
      <c r="DU16" s="2">
        <v>4.8939641109298502E-3</v>
      </c>
      <c r="DV16" s="2">
        <v>1.1419249592169599E-2</v>
      </c>
      <c r="DW16" s="2">
        <v>6.5252854812398002E-3</v>
      </c>
      <c r="DX16" s="2">
        <v>1.1419249592169599E-2</v>
      </c>
      <c r="DY16" s="2">
        <v>6.5252854812398002E-3</v>
      </c>
      <c r="DZ16" s="2">
        <v>4.8939641109298502E-3</v>
      </c>
      <c r="EA16" s="2">
        <v>4.8939641109298502E-3</v>
      </c>
      <c r="EB16" s="2">
        <v>4.8939641109298502E-3</v>
      </c>
      <c r="EC16" s="2">
        <v>3.2626427406199001E-3</v>
      </c>
      <c r="ED16" s="2">
        <v>3.2626427406199001E-3</v>
      </c>
      <c r="EE16" s="2">
        <v>1.6313213703099501E-3</v>
      </c>
      <c r="EF16" s="2">
        <v>0</v>
      </c>
      <c r="EG16" s="2">
        <v>0</v>
      </c>
      <c r="EH16" s="2">
        <v>1.6313213703099501E-3</v>
      </c>
      <c r="EI16" s="2">
        <v>0</v>
      </c>
      <c r="EJ16" s="2">
        <v>0</v>
      </c>
      <c r="EK16" s="2">
        <v>0</v>
      </c>
      <c r="EL16" s="2">
        <v>0</v>
      </c>
      <c r="EM16" s="2">
        <v>0</v>
      </c>
      <c r="EN16" s="2">
        <v>0</v>
      </c>
      <c r="EO16" s="2">
        <v>1.6313213703099501E-3</v>
      </c>
      <c r="EP16" s="2">
        <v>1.6313213703099501E-3</v>
      </c>
      <c r="EQ16" s="2">
        <v>1.6313213703099501E-3</v>
      </c>
      <c r="ER16" s="2">
        <v>1.6313213703099501E-3</v>
      </c>
      <c r="ES16" s="2">
        <v>0</v>
      </c>
      <c r="ET16" s="2">
        <v>0</v>
      </c>
      <c r="EU16" s="2">
        <v>0</v>
      </c>
      <c r="EV16" s="2">
        <v>1.4830194275545E-4</v>
      </c>
      <c r="EY16" s="2">
        <v>0</v>
      </c>
      <c r="EZ16" s="2">
        <v>0</v>
      </c>
      <c r="FA16" s="2">
        <v>0</v>
      </c>
      <c r="FB16" s="2">
        <v>0</v>
      </c>
      <c r="FC16" s="2">
        <v>0</v>
      </c>
      <c r="FD16" s="2">
        <v>1.6313213703099501E-3</v>
      </c>
      <c r="FE16" s="2">
        <v>4.8939641109298502E-3</v>
      </c>
      <c r="FF16" s="2">
        <v>9.7879282218597003E-3</v>
      </c>
      <c r="FG16" s="2">
        <v>9.7879282218597003E-3</v>
      </c>
      <c r="FH16" s="2">
        <v>6.5252854812398002E-3</v>
      </c>
      <c r="FI16" s="2">
        <v>3.2626427406199001E-3</v>
      </c>
      <c r="FJ16" s="2">
        <v>9.7879282218597003E-3</v>
      </c>
      <c r="FK16" s="2">
        <v>2.2838499184339299E-2</v>
      </c>
      <c r="FL16" s="2">
        <v>1.4681892332789499E-2</v>
      </c>
      <c r="FM16" s="2">
        <v>1.7944535073409401E-2</v>
      </c>
      <c r="FN16" s="2">
        <v>1.30505709624796E-2</v>
      </c>
      <c r="FO16" s="2">
        <v>1.9575856443719401E-2</v>
      </c>
      <c r="FP16" s="2">
        <v>1.7944535073409401E-2</v>
      </c>
      <c r="FQ16" s="2">
        <v>3.4257748776508903E-2</v>
      </c>
      <c r="FR16" s="2">
        <v>5.7096247960848202E-2</v>
      </c>
      <c r="FS16" s="2">
        <v>4.5676998368678598E-2</v>
      </c>
      <c r="FT16" s="2">
        <v>5.3833605220228301E-2</v>
      </c>
      <c r="FU16" s="2">
        <v>5.7096247960848202E-2</v>
      </c>
      <c r="FV16" s="2">
        <v>8.1566068515497497E-2</v>
      </c>
      <c r="FW16" s="2">
        <v>1.4681892332789499E-2</v>
      </c>
      <c r="FX16" s="2">
        <v>8.1566068515497494E-3</v>
      </c>
      <c r="FY16" s="2">
        <v>4.8939641109298502E-3</v>
      </c>
      <c r="FZ16" s="2">
        <v>3.2626427406199001E-3</v>
      </c>
      <c r="GA16" s="2">
        <v>1.6313213703099501E-3</v>
      </c>
      <c r="GB16" s="2">
        <v>0</v>
      </c>
      <c r="GC16" s="2">
        <v>3.2626427406199001E-3</v>
      </c>
      <c r="GD16" s="2">
        <v>1.6313213703099501E-3</v>
      </c>
      <c r="GE16" s="2">
        <v>1.6313213703099501E-3</v>
      </c>
      <c r="GF16" s="2">
        <v>3.2626427406199001E-3</v>
      </c>
      <c r="GG16" s="2">
        <v>1.6313213703099501E-3</v>
      </c>
      <c r="GH16" s="2">
        <v>0</v>
      </c>
      <c r="GI16" s="2">
        <v>3.2626427406199001E-3</v>
      </c>
      <c r="GJ16" s="2">
        <v>0</v>
      </c>
      <c r="GK16" s="2">
        <v>0</v>
      </c>
      <c r="GL16" s="2">
        <v>1.6313213703099501E-3</v>
      </c>
      <c r="GM16" s="2">
        <v>6.5252854812398002E-3</v>
      </c>
      <c r="GN16" s="2">
        <v>3.2626427406199001E-3</v>
      </c>
      <c r="GO16" s="2">
        <v>0</v>
      </c>
      <c r="GP16" s="2">
        <v>1.6313213703099501E-3</v>
      </c>
      <c r="GQ16" s="2">
        <v>1.6313213703099501E-3</v>
      </c>
      <c r="GR16" s="2">
        <v>0</v>
      </c>
      <c r="GS16" s="2">
        <v>1.6313213703099501E-3</v>
      </c>
      <c r="GT16" s="2">
        <v>1.6313213703099501E-3</v>
      </c>
      <c r="GU16" s="2">
        <v>2.8234408332287598E-3</v>
      </c>
      <c r="GV16" s="2">
        <v>1.6313213703099501E-3</v>
      </c>
      <c r="GW16" s="2">
        <v>1.6313213703099501E-3</v>
      </c>
      <c r="GX16" s="2">
        <v>0</v>
      </c>
      <c r="GY16" s="2">
        <v>1.6313213703099501E-3</v>
      </c>
      <c r="GZ16" s="2">
        <v>0</v>
      </c>
      <c r="HA16" s="2">
        <v>1.6313213703099501E-3</v>
      </c>
      <c r="HB16" s="2">
        <v>0</v>
      </c>
      <c r="HC16" s="2">
        <v>0</v>
      </c>
      <c r="HD16" s="2">
        <v>0</v>
      </c>
      <c r="HE16" s="2">
        <v>1.6313213703099501E-3</v>
      </c>
      <c r="HF16" s="2">
        <v>1.6313213703099501E-3</v>
      </c>
      <c r="HG16" s="2">
        <v>1.6313213703099501E-3</v>
      </c>
      <c r="HH16" s="2">
        <v>0</v>
      </c>
      <c r="HI16" s="2">
        <v>0</v>
      </c>
      <c r="HJ16" s="2">
        <v>3.2626427406199001E-3</v>
      </c>
      <c r="HK16" s="2">
        <v>3.2626427406199001E-3</v>
      </c>
      <c r="HL16" s="2">
        <v>1.6313213703099501E-3</v>
      </c>
      <c r="HM16" s="2">
        <v>0</v>
      </c>
      <c r="HN16" s="2">
        <v>1.6313213703099501E-3</v>
      </c>
      <c r="HO16" s="2">
        <v>1.6313213703099501E-3</v>
      </c>
      <c r="HP16" s="2">
        <v>0</v>
      </c>
      <c r="HQ16" s="2">
        <v>0</v>
      </c>
      <c r="HR16" s="2">
        <v>0</v>
      </c>
      <c r="HS16" s="2">
        <v>1.6313213703099501E-3</v>
      </c>
      <c r="HT16" s="2">
        <v>0</v>
      </c>
      <c r="HU16" s="2">
        <v>8.1566068515497494E-3</v>
      </c>
      <c r="HV16" s="2">
        <v>1.30505709624796E-2</v>
      </c>
      <c r="HW16" s="2">
        <v>4.8939641109298502E-3</v>
      </c>
      <c r="HX16" s="2">
        <v>9.7879282218597003E-3</v>
      </c>
      <c r="HY16" s="2">
        <v>1.1419249592169599E-2</v>
      </c>
      <c r="HZ16" s="2">
        <v>3.2626427406199001E-3</v>
      </c>
      <c r="IA16" s="2">
        <v>3.2626427406199001E-3</v>
      </c>
      <c r="IB16" s="2">
        <v>3.2626427406199001E-3</v>
      </c>
      <c r="IC16" s="2">
        <v>4.8939641109298502E-3</v>
      </c>
      <c r="ID16" s="2">
        <v>1.6313213703099501E-3</v>
      </c>
      <c r="IE16" s="2">
        <v>4.8939641109298502E-3</v>
      </c>
      <c r="IF16" s="2">
        <v>5.2202283849918402E-2</v>
      </c>
      <c r="IG16" s="2">
        <v>4.4045676998368602E-2</v>
      </c>
      <c r="IH16" s="2">
        <v>8.1566068515497497E-2</v>
      </c>
      <c r="II16" s="2">
        <v>4.89396411092985E-2</v>
      </c>
      <c r="IJ16" s="2">
        <v>5.3833605220228301E-2</v>
      </c>
      <c r="IK16" s="2">
        <v>4.7308319738988497E-2</v>
      </c>
      <c r="IL16" s="2">
        <v>1.7944535073409401E-2</v>
      </c>
      <c r="IM16" s="2">
        <v>2.2838499184339299E-2</v>
      </c>
      <c r="IN16" s="2">
        <v>1.1419249592169599E-2</v>
      </c>
      <c r="IO16" s="2">
        <v>1.30505709624796E-2</v>
      </c>
      <c r="IP16" s="2">
        <v>1.30505709624796E-2</v>
      </c>
      <c r="IQ16" s="2">
        <v>1.30505709624796E-2</v>
      </c>
      <c r="IR16" s="2">
        <v>1.4681892332789499E-2</v>
      </c>
      <c r="IS16" s="2">
        <v>1.7944535073409401E-2</v>
      </c>
      <c r="IT16" s="2">
        <v>1.7944535073409401E-2</v>
      </c>
      <c r="IU16" s="2">
        <v>4.8939641109298502E-3</v>
      </c>
      <c r="IV16" s="2">
        <v>9.7879282218597003E-3</v>
      </c>
      <c r="IW16" s="2">
        <v>1.6313213703099499E-2</v>
      </c>
      <c r="IX16" s="2">
        <v>6.5252854812398002E-3</v>
      </c>
      <c r="IY16" s="2">
        <v>3.2626427406199001E-3</v>
      </c>
      <c r="IZ16" s="2">
        <v>3.2626427406199001E-3</v>
      </c>
      <c r="JA16" s="2">
        <v>4.8939641109298502E-3</v>
      </c>
      <c r="JB16" s="2">
        <v>0</v>
      </c>
      <c r="JC16" s="2">
        <v>3.2626427406199001E-3</v>
      </c>
      <c r="JD16" s="2">
        <v>3.2626427406199001E-3</v>
      </c>
      <c r="JE16" s="2">
        <v>6.5252854812398002E-3</v>
      </c>
      <c r="JF16" s="2">
        <v>1.6313213703099501E-3</v>
      </c>
      <c r="JG16" s="2">
        <v>0</v>
      </c>
      <c r="JH16" s="2">
        <v>0</v>
      </c>
      <c r="JI16" s="2">
        <v>4.8939641109298502E-3</v>
      </c>
      <c r="JJ16" s="2">
        <v>0</v>
      </c>
      <c r="JK16" s="2">
        <v>3.2626427406199001E-3</v>
      </c>
      <c r="JL16" s="2">
        <v>1.6313213703099501E-3</v>
      </c>
      <c r="JM16" s="2">
        <v>1.6313213703099501E-3</v>
      </c>
      <c r="JN16" s="2">
        <v>1.6313213703099501E-3</v>
      </c>
      <c r="JO16" s="2">
        <v>0</v>
      </c>
      <c r="JP16" s="2">
        <v>0</v>
      </c>
      <c r="JQ16" s="2">
        <v>3.4603786642938299E-4</v>
      </c>
    </row>
    <row r="17" spans="1:277" s="2" customFormat="1" x14ac:dyDescent="0.3">
      <c r="A17" s="2">
        <v>15</v>
      </c>
      <c r="B17" s="2">
        <v>0</v>
      </c>
      <c r="C17" s="2">
        <v>0</v>
      </c>
      <c r="D17" s="2">
        <v>0</v>
      </c>
      <c r="E17" s="2">
        <v>7.2409488139825201E-2</v>
      </c>
      <c r="F17" s="2">
        <v>0.82646691635455605</v>
      </c>
      <c r="G17" s="2">
        <v>6.6167290886392005E-2</v>
      </c>
      <c r="H17" s="2">
        <v>3.49563046192259E-2</v>
      </c>
      <c r="I17" s="2">
        <v>0</v>
      </c>
      <c r="J17" s="2">
        <v>0</v>
      </c>
      <c r="K17" s="2">
        <v>0</v>
      </c>
      <c r="L17" s="2">
        <v>9.9875156054931302E-2</v>
      </c>
      <c r="M17" s="2">
        <v>0.76543209876543195</v>
      </c>
      <c r="N17" s="2">
        <v>0</v>
      </c>
      <c r="O17" s="2">
        <v>0</v>
      </c>
      <c r="T17" s="2">
        <v>0.51435705368289597</v>
      </c>
      <c r="U17" s="2">
        <v>0</v>
      </c>
      <c r="V17" s="2">
        <v>0</v>
      </c>
      <c r="AA17" s="2">
        <v>2.48189762796504</v>
      </c>
      <c r="AL17" s="2">
        <v>1.24843945068664E-3</v>
      </c>
      <c r="AM17" s="2">
        <v>0</v>
      </c>
      <c r="AN17" s="2">
        <v>2.49687890137328E-3</v>
      </c>
      <c r="AO17" s="2">
        <v>8.7390761548064907E-3</v>
      </c>
      <c r="AP17" s="2">
        <v>7.4906367041198503E-3</v>
      </c>
      <c r="AQ17" s="2">
        <v>3.7453183520599199E-3</v>
      </c>
      <c r="AR17" s="2">
        <v>1.4981273408239701E-2</v>
      </c>
      <c r="AS17" s="2">
        <v>2.6217228464419401E-2</v>
      </c>
      <c r="AT17" s="2">
        <v>3.3707865168539297E-2</v>
      </c>
      <c r="AU17" s="2">
        <v>5.3682896379525502E-2</v>
      </c>
      <c r="AV17" s="2">
        <v>6.4918851435705305E-2</v>
      </c>
      <c r="AW17" s="2">
        <v>6.4918851435705305E-2</v>
      </c>
      <c r="AX17" s="2">
        <v>5.9925093632958802E-2</v>
      </c>
      <c r="AY17" s="2">
        <v>6.8664169787765295E-2</v>
      </c>
      <c r="AZ17" s="2">
        <v>5.8676654182272102E-2</v>
      </c>
      <c r="BA17" s="2">
        <v>3.6204744069912601E-2</v>
      </c>
      <c r="BB17" s="2">
        <v>7.4906367041198503E-3</v>
      </c>
      <c r="BC17" s="2">
        <v>2.49687890137328E-3</v>
      </c>
      <c r="BD17" s="2">
        <v>0</v>
      </c>
      <c r="BE17" s="2">
        <v>1.24843945068664E-3</v>
      </c>
      <c r="BF17" s="2">
        <v>1.24843945068664E-3</v>
      </c>
      <c r="BG17" s="2">
        <v>1.24843945068664E-3</v>
      </c>
      <c r="BH17" s="2">
        <v>2.49687890137328E-3</v>
      </c>
      <c r="BI17" s="2">
        <v>1.24843945068664E-3</v>
      </c>
      <c r="BJ17" s="2">
        <v>2.49687890137328E-3</v>
      </c>
      <c r="BK17" s="2">
        <v>3.7453183520599199E-3</v>
      </c>
      <c r="BL17" s="2">
        <v>2.49687890137328E-3</v>
      </c>
      <c r="BM17" s="2">
        <v>1.24843945068664E-3</v>
      </c>
      <c r="BN17" s="2">
        <v>1.24843945068664E-3</v>
      </c>
      <c r="BO17" s="2">
        <v>2.49687890137328E-3</v>
      </c>
      <c r="BP17" s="2">
        <v>1.24843945068664E-3</v>
      </c>
      <c r="BQ17" s="2">
        <v>2.49687890137328E-3</v>
      </c>
      <c r="BR17" s="2">
        <v>2.49687890137328E-3</v>
      </c>
      <c r="BS17" s="2">
        <v>3.7453183520599199E-3</v>
      </c>
      <c r="BT17" s="2">
        <v>2.49687890137328E-3</v>
      </c>
      <c r="BU17" s="2">
        <v>3.7453183520599199E-3</v>
      </c>
      <c r="BV17" s="2">
        <v>2.49687890137328E-3</v>
      </c>
      <c r="BW17" s="2">
        <v>6.2421972534332003E-3</v>
      </c>
      <c r="BX17" s="2">
        <v>2.49687890137328E-3</v>
      </c>
      <c r="BY17" s="2">
        <v>1.24843945068664E-3</v>
      </c>
      <c r="BZ17" s="2">
        <v>2.0287141073657899E-3</v>
      </c>
      <c r="CA17" s="2">
        <v>1.24843945068664E-3</v>
      </c>
      <c r="CB17" s="2">
        <v>0</v>
      </c>
      <c r="CC17" s="2">
        <v>2.49687890137328E-3</v>
      </c>
      <c r="CD17" s="2">
        <v>3.7453183520599199E-3</v>
      </c>
      <c r="CE17" s="2">
        <v>1.24843945068664E-3</v>
      </c>
      <c r="CF17" s="2">
        <v>0</v>
      </c>
      <c r="CG17" s="2">
        <v>1.24843945068664E-3</v>
      </c>
      <c r="CH17" s="2">
        <v>1.24843945068664E-3</v>
      </c>
      <c r="CI17" s="2">
        <v>2.49687890137328E-3</v>
      </c>
      <c r="CJ17" s="2">
        <v>2.49687890137328E-3</v>
      </c>
      <c r="CK17" s="2">
        <v>0</v>
      </c>
      <c r="CL17" s="2">
        <v>1.24843945068664E-3</v>
      </c>
      <c r="CM17" s="2">
        <v>0</v>
      </c>
      <c r="CN17" s="2">
        <v>1.24843945068664E-3</v>
      </c>
      <c r="CO17" s="2">
        <v>0</v>
      </c>
      <c r="CP17" s="2">
        <v>0</v>
      </c>
      <c r="CQ17" s="2">
        <v>2.49687890137328E-3</v>
      </c>
      <c r="CR17" s="2">
        <v>3.7453183520599199E-3</v>
      </c>
      <c r="CS17" s="2">
        <v>3.7453183520599199E-3</v>
      </c>
      <c r="CT17" s="2">
        <v>2.49687890137328E-3</v>
      </c>
      <c r="CU17" s="2">
        <v>1.24843945068664E-3</v>
      </c>
      <c r="CV17" s="2">
        <v>4.9937578027465599E-3</v>
      </c>
      <c r="CW17" s="2">
        <v>4.9937578027465599E-3</v>
      </c>
      <c r="CX17" s="2">
        <v>3.7453183520599199E-3</v>
      </c>
      <c r="CY17" s="2">
        <v>7.4906367041198503E-3</v>
      </c>
      <c r="CZ17" s="2">
        <v>3.7453183520599199E-3</v>
      </c>
      <c r="DA17" s="2">
        <v>6.2421972534332003E-3</v>
      </c>
      <c r="DB17" s="2">
        <v>3.7453183520599199E-3</v>
      </c>
      <c r="DC17" s="2">
        <v>7.4906367041198503E-3</v>
      </c>
      <c r="DD17" s="2">
        <v>9.9875156054931302E-3</v>
      </c>
      <c r="DE17" s="2">
        <v>1.6229712858926298E-2</v>
      </c>
      <c r="DF17" s="2">
        <v>1.12359550561797E-2</v>
      </c>
      <c r="DG17" s="2">
        <v>1.7478152309612902E-2</v>
      </c>
      <c r="DH17" s="2">
        <v>1.4981273408239701E-2</v>
      </c>
      <c r="DI17" s="2">
        <v>1.7478152309612902E-2</v>
      </c>
      <c r="DJ17" s="2">
        <v>1.4981273408239701E-2</v>
      </c>
      <c r="DK17" s="2">
        <v>3.0742821473158499E-2</v>
      </c>
      <c r="DL17" s="2">
        <v>1.6229712858926298E-2</v>
      </c>
      <c r="DM17" s="2">
        <v>1.8726591760299598E-2</v>
      </c>
      <c r="DN17" s="2">
        <v>1.4981273408239701E-2</v>
      </c>
      <c r="DO17" s="2">
        <v>1.2484394506866401E-2</v>
      </c>
      <c r="DP17" s="2">
        <v>1.4981273408239701E-2</v>
      </c>
      <c r="DQ17" s="2">
        <v>3.7453183520599199E-3</v>
      </c>
      <c r="DR17" s="2">
        <v>6.2421972534332003E-3</v>
      </c>
      <c r="DS17" s="2">
        <v>0</v>
      </c>
      <c r="DT17" s="2">
        <v>2.49687890137328E-3</v>
      </c>
      <c r="DU17" s="2">
        <v>2.49687890137328E-3</v>
      </c>
      <c r="DV17" s="2">
        <v>0</v>
      </c>
      <c r="DW17" s="2">
        <v>0</v>
      </c>
      <c r="DX17" s="2">
        <v>4.9937578027465599E-3</v>
      </c>
      <c r="DY17" s="2">
        <v>1.24843945068664E-3</v>
      </c>
      <c r="DZ17" s="2">
        <v>0</v>
      </c>
      <c r="EA17" s="2">
        <v>7.4906367041198503E-3</v>
      </c>
      <c r="EB17" s="2">
        <v>0</v>
      </c>
      <c r="EC17" s="2">
        <v>1.24843945068664E-3</v>
      </c>
      <c r="ED17" s="2">
        <v>3.7453183520599199E-3</v>
      </c>
      <c r="EE17" s="2">
        <v>2.49687890137328E-3</v>
      </c>
      <c r="EF17" s="2">
        <v>0</v>
      </c>
      <c r="EG17" s="2">
        <v>3.7453183520599199E-3</v>
      </c>
      <c r="EH17" s="2">
        <v>6.2421972534332003E-3</v>
      </c>
      <c r="EI17" s="2">
        <v>0</v>
      </c>
      <c r="EJ17" s="2">
        <v>2.49687890137328E-3</v>
      </c>
      <c r="EK17" s="2">
        <v>1.24843945068664E-3</v>
      </c>
      <c r="EL17" s="2">
        <v>4.9937578027465599E-3</v>
      </c>
      <c r="EM17" s="2">
        <v>6.2421972534332003E-3</v>
      </c>
      <c r="EN17" s="2">
        <v>2.49687890137328E-3</v>
      </c>
      <c r="EO17" s="2">
        <v>1.24843945068664E-3</v>
      </c>
      <c r="EP17" s="2">
        <v>2.49687890137328E-3</v>
      </c>
      <c r="EQ17" s="2">
        <v>0</v>
      </c>
      <c r="ER17" s="2">
        <v>0</v>
      </c>
      <c r="ES17" s="2">
        <v>1.24843945068664E-3</v>
      </c>
      <c r="ET17" s="2">
        <v>0</v>
      </c>
      <c r="EU17" s="2">
        <v>1.24843945068664E-3</v>
      </c>
      <c r="EV17" s="2">
        <v>4.16146483562213E-4</v>
      </c>
      <c r="FG17" s="2">
        <v>0</v>
      </c>
      <c r="FH17" s="2">
        <v>1.24843945068664E-3</v>
      </c>
      <c r="FI17" s="2">
        <v>0</v>
      </c>
      <c r="FJ17" s="2">
        <v>0</v>
      </c>
      <c r="FK17" s="2">
        <v>0</v>
      </c>
      <c r="FL17" s="2">
        <v>1.24843945068664E-3</v>
      </c>
      <c r="FM17" s="2">
        <v>0</v>
      </c>
      <c r="FN17" s="2">
        <v>0</v>
      </c>
      <c r="FO17" s="2">
        <v>7.4906367041198503E-3</v>
      </c>
      <c r="FP17" s="2">
        <v>4.7440699126092299E-2</v>
      </c>
      <c r="FQ17" s="2">
        <v>6.6167290886392005E-2</v>
      </c>
      <c r="FR17" s="2">
        <v>4.7440699126092299E-2</v>
      </c>
      <c r="FS17" s="2">
        <v>6.8664169787765295E-2</v>
      </c>
      <c r="FT17" s="2">
        <v>5.7428214731585499E-2</v>
      </c>
      <c r="FU17" s="2">
        <v>7.1161048689138501E-2</v>
      </c>
      <c r="FV17" s="2">
        <v>3.5705368289637898E-2</v>
      </c>
      <c r="FW17" s="2">
        <v>6.2421972534332003E-3</v>
      </c>
      <c r="FX17" s="2">
        <v>6.2421972534332003E-3</v>
      </c>
      <c r="FY17" s="2">
        <v>0</v>
      </c>
      <c r="FZ17" s="2">
        <v>0</v>
      </c>
      <c r="GA17" s="2">
        <v>1.24843945068664E-3</v>
      </c>
      <c r="GB17" s="2">
        <v>0</v>
      </c>
      <c r="GC17" s="2">
        <v>0</v>
      </c>
      <c r="GD17" s="2">
        <v>2.49687890137328E-3</v>
      </c>
      <c r="GE17" s="2">
        <v>1.24843945068664E-3</v>
      </c>
      <c r="GF17" s="2">
        <v>0</v>
      </c>
      <c r="GG17" s="2">
        <v>2.49687890137328E-3</v>
      </c>
      <c r="GH17" s="2">
        <v>1.24843945068664E-3</v>
      </c>
      <c r="GI17" s="2">
        <v>2.49687890137328E-3</v>
      </c>
      <c r="GJ17" s="2">
        <v>0</v>
      </c>
      <c r="GK17" s="2">
        <v>1.24843945068664E-3</v>
      </c>
      <c r="GL17" s="2">
        <v>4.9937578027465599E-3</v>
      </c>
      <c r="GM17" s="2">
        <v>1.24843945068664E-3</v>
      </c>
      <c r="GN17" s="2">
        <v>0</v>
      </c>
      <c r="GO17" s="2">
        <v>2.49687890137328E-3</v>
      </c>
      <c r="GP17" s="2">
        <v>0</v>
      </c>
      <c r="GQ17" s="2">
        <v>1.24843945068664E-3</v>
      </c>
      <c r="GR17" s="2">
        <v>2.49687890137328E-3</v>
      </c>
      <c r="GS17" s="2">
        <v>0</v>
      </c>
      <c r="GT17" s="2">
        <v>2.49687890137328E-3</v>
      </c>
      <c r="GU17" s="2">
        <v>2.2627965043695302E-3</v>
      </c>
      <c r="GV17" s="2">
        <v>3.7453183520599199E-3</v>
      </c>
      <c r="GW17" s="2">
        <v>2.49687890137328E-3</v>
      </c>
      <c r="GX17" s="2">
        <v>2.49687890137328E-3</v>
      </c>
      <c r="GY17" s="2">
        <v>3.7453183520599199E-3</v>
      </c>
      <c r="GZ17" s="2">
        <v>1.24843945068664E-3</v>
      </c>
      <c r="HA17" s="2">
        <v>3.7453183520599199E-3</v>
      </c>
      <c r="HB17" s="2">
        <v>2.49687890137328E-3</v>
      </c>
      <c r="HC17" s="2">
        <v>0</v>
      </c>
      <c r="HD17" s="2">
        <v>1.24843945068664E-3</v>
      </c>
      <c r="HE17" s="2">
        <v>1.24843945068664E-3</v>
      </c>
      <c r="HF17" s="2">
        <v>1.24843945068664E-3</v>
      </c>
      <c r="HG17" s="2">
        <v>0</v>
      </c>
      <c r="HH17" s="2">
        <v>2.49687890137328E-3</v>
      </c>
      <c r="HI17" s="2">
        <v>1.24843945068664E-3</v>
      </c>
      <c r="HJ17" s="2">
        <v>1.24843945068664E-3</v>
      </c>
      <c r="HK17" s="2">
        <v>0</v>
      </c>
      <c r="HL17" s="2">
        <v>0</v>
      </c>
      <c r="HM17" s="2">
        <v>1.24843945068664E-3</v>
      </c>
      <c r="HN17" s="2">
        <v>1.24843945068664E-3</v>
      </c>
      <c r="HO17" s="2">
        <v>4.9937578027465599E-3</v>
      </c>
      <c r="HP17" s="2">
        <v>0</v>
      </c>
      <c r="HQ17" s="2">
        <v>1.24843945068664E-3</v>
      </c>
      <c r="HR17" s="2">
        <v>1.24843945068664E-3</v>
      </c>
      <c r="HS17" s="2">
        <v>6.2421972534332003E-3</v>
      </c>
      <c r="HT17" s="2">
        <v>8.7390761548064907E-3</v>
      </c>
      <c r="HU17" s="2">
        <v>6.2421972534332003E-3</v>
      </c>
      <c r="HV17" s="2">
        <v>2.49687890137328E-3</v>
      </c>
      <c r="HW17" s="2">
        <v>0</v>
      </c>
      <c r="HX17" s="2">
        <v>0</v>
      </c>
      <c r="HY17" s="2">
        <v>1.24843945068664E-3</v>
      </c>
      <c r="HZ17" s="2">
        <v>1.24843945068664E-3</v>
      </c>
      <c r="IA17" s="2">
        <v>2.49687890137328E-3</v>
      </c>
      <c r="IB17" s="2">
        <v>4.9937578027465599E-3</v>
      </c>
      <c r="IC17" s="2">
        <v>2.49687890137328E-3</v>
      </c>
      <c r="ID17" s="2">
        <v>2.49687890137328E-3</v>
      </c>
      <c r="IE17" s="2">
        <v>3.7453183520599199E-3</v>
      </c>
      <c r="IF17" s="2">
        <v>3.77652933832709E-2</v>
      </c>
      <c r="IG17" s="2">
        <v>5.7428214731585499E-2</v>
      </c>
      <c r="IH17" s="2">
        <v>3.49563046192259E-2</v>
      </c>
      <c r="II17" s="2">
        <v>2.7465667915106101E-2</v>
      </c>
      <c r="IJ17" s="2">
        <v>1.8726591760299598E-2</v>
      </c>
      <c r="IK17" s="2">
        <v>2.9962546816479401E-2</v>
      </c>
      <c r="IL17" s="2">
        <v>1.4981273408239701E-2</v>
      </c>
      <c r="IM17" s="2">
        <v>1.12359550561797E-2</v>
      </c>
      <c r="IN17" s="2">
        <v>3.7453183520599199E-3</v>
      </c>
      <c r="IO17" s="2">
        <v>3.7453183520599199E-3</v>
      </c>
      <c r="IP17" s="2">
        <v>8.7390761548064907E-3</v>
      </c>
      <c r="IQ17" s="2">
        <v>4.9937578027465599E-3</v>
      </c>
      <c r="IR17" s="2">
        <v>2.49687890137328E-3</v>
      </c>
      <c r="IS17" s="2">
        <v>8.7390761548064907E-3</v>
      </c>
      <c r="IT17" s="2">
        <v>8.7390761548064907E-3</v>
      </c>
      <c r="IU17" s="2">
        <v>0</v>
      </c>
      <c r="IV17" s="2">
        <v>3.7453183520599199E-3</v>
      </c>
      <c r="IW17" s="2">
        <v>9.9875156054931302E-3</v>
      </c>
      <c r="IX17" s="2">
        <v>7.4906367041198503E-3</v>
      </c>
      <c r="IY17" s="2">
        <v>2.49687890137328E-3</v>
      </c>
      <c r="IZ17" s="2">
        <v>4.9937578027465599E-3</v>
      </c>
      <c r="JA17" s="2">
        <v>6.2421972534332003E-3</v>
      </c>
      <c r="JB17" s="2">
        <v>0</v>
      </c>
      <c r="JC17" s="2">
        <v>2.49687890137328E-3</v>
      </c>
      <c r="JD17" s="2">
        <v>6.2421972534332003E-3</v>
      </c>
      <c r="JE17" s="2">
        <v>2.49687890137328E-3</v>
      </c>
      <c r="JF17" s="2">
        <v>3.7453183520599199E-3</v>
      </c>
      <c r="JG17" s="2">
        <v>1.24843945068664E-3</v>
      </c>
      <c r="JH17" s="2">
        <v>4.9937578027465599E-3</v>
      </c>
      <c r="JI17" s="2">
        <v>4.9937578027465599E-3</v>
      </c>
      <c r="JJ17" s="2">
        <v>2.49687890137328E-3</v>
      </c>
      <c r="JK17" s="2">
        <v>6.2421972534332003E-3</v>
      </c>
      <c r="JL17" s="2">
        <v>1.24843945068664E-3</v>
      </c>
      <c r="JM17" s="2">
        <v>2.49687890137328E-3</v>
      </c>
      <c r="JN17" s="2">
        <v>0</v>
      </c>
      <c r="JO17" s="2">
        <v>0</v>
      </c>
      <c r="JP17" s="2">
        <v>1.24843945068664E-3</v>
      </c>
      <c r="JQ17" s="2">
        <v>7.4906367041198396E-4</v>
      </c>
    </row>
    <row r="18" spans="1:277" s="2" customFormat="1" x14ac:dyDescent="0.3">
      <c r="A18" s="2">
        <v>16</v>
      </c>
      <c r="B18" s="2">
        <v>0</v>
      </c>
      <c r="C18" s="2">
        <v>0</v>
      </c>
      <c r="D18" s="2">
        <v>0</v>
      </c>
      <c r="E18" s="2">
        <v>0</v>
      </c>
      <c r="F18" s="2">
        <v>0</v>
      </c>
      <c r="G18" s="2">
        <v>0</v>
      </c>
      <c r="H18" s="2">
        <v>0</v>
      </c>
      <c r="I18" s="2">
        <v>1</v>
      </c>
      <c r="T18" s="2">
        <v>0.69682151589242003</v>
      </c>
      <c r="AA18" s="2">
        <v>9.2561369193154004</v>
      </c>
    </row>
    <row r="19" spans="1:277" s="2" customFormat="1" x14ac:dyDescent="0.3">
      <c r="A19" s="2">
        <v>17</v>
      </c>
      <c r="B19" s="2">
        <v>0</v>
      </c>
      <c r="C19" s="2">
        <v>0</v>
      </c>
      <c r="D19" s="2">
        <v>0</v>
      </c>
      <c r="E19" s="2">
        <v>0</v>
      </c>
      <c r="F19" s="2">
        <v>0</v>
      </c>
      <c r="G19" s="2">
        <v>0</v>
      </c>
      <c r="H19" s="2">
        <v>0</v>
      </c>
      <c r="I19" s="2">
        <v>1</v>
      </c>
      <c r="L19" s="2">
        <v>0.111234705228031</v>
      </c>
      <c r="M19" s="33"/>
      <c r="N19" s="2">
        <v>1</v>
      </c>
      <c r="O19" s="2">
        <v>7.7864293659621799E-3</v>
      </c>
      <c r="T19" s="2">
        <v>3.5532814238042199</v>
      </c>
      <c r="U19" s="2">
        <v>1</v>
      </c>
      <c r="V19" s="2">
        <v>7.7864293659621799E-3</v>
      </c>
      <c r="AA19" s="2">
        <v>2.6251390433815298</v>
      </c>
      <c r="AB19" s="2">
        <v>1.48312940304041E-3</v>
      </c>
      <c r="AC19" s="2">
        <v>0</v>
      </c>
      <c r="AD19" s="2">
        <v>0</v>
      </c>
      <c r="AE19" s="2">
        <v>0</v>
      </c>
      <c r="AF19" s="2">
        <v>0</v>
      </c>
      <c r="AG19" s="2">
        <v>0</v>
      </c>
      <c r="AH19" s="2">
        <v>1.1123470522803099E-3</v>
      </c>
      <c r="AI19" s="2">
        <v>1.1123470522803099E-3</v>
      </c>
      <c r="AJ19" s="2">
        <v>4.4493882091212397E-3</v>
      </c>
      <c r="AK19" s="2">
        <v>5.5617352614015497E-3</v>
      </c>
      <c r="AL19" s="2">
        <v>3.3370411568409298E-3</v>
      </c>
      <c r="AM19" s="2">
        <v>3.3370411568409298E-3</v>
      </c>
      <c r="AN19" s="2">
        <v>3.3370411568409298E-3</v>
      </c>
      <c r="AO19" s="2">
        <v>3.3370411568409298E-3</v>
      </c>
      <c r="AP19" s="2">
        <v>5.5617352614015497E-3</v>
      </c>
      <c r="AQ19" s="2">
        <v>3.3370411568409298E-3</v>
      </c>
      <c r="AR19" s="2">
        <v>6.6740823136818596E-3</v>
      </c>
      <c r="AS19" s="2">
        <v>3.3370411568409298E-3</v>
      </c>
      <c r="AT19" s="2">
        <v>5.5617352614015497E-3</v>
      </c>
      <c r="AU19" s="2">
        <v>1.1123470522803099E-2</v>
      </c>
      <c r="AV19" s="2">
        <v>1.6685205784204599E-2</v>
      </c>
      <c r="AW19" s="2">
        <v>2.2246941045606199E-2</v>
      </c>
      <c r="AX19" s="2">
        <v>2.7808676307007701E-2</v>
      </c>
      <c r="AY19" s="2">
        <v>4.5606229143492702E-2</v>
      </c>
      <c r="AZ19" s="2">
        <v>3.3370411568409301E-2</v>
      </c>
      <c r="BA19" s="2">
        <v>4.5606229143492702E-2</v>
      </c>
      <c r="BB19" s="2">
        <v>6.11790878754171E-2</v>
      </c>
      <c r="BC19" s="2">
        <v>4.2269187986651802E-2</v>
      </c>
      <c r="BD19" s="2">
        <v>3.2258064516128997E-2</v>
      </c>
      <c r="BE19" s="2">
        <v>4.5606229143492702E-2</v>
      </c>
      <c r="BF19" s="2">
        <v>4.2269187986651802E-2</v>
      </c>
      <c r="BG19" s="2">
        <v>4.4493882091212397E-3</v>
      </c>
      <c r="BH19" s="2">
        <v>0</v>
      </c>
      <c r="BI19" s="2">
        <v>0</v>
      </c>
      <c r="BJ19" s="2">
        <v>1.1123470522803099E-3</v>
      </c>
      <c r="BK19" s="2">
        <v>0</v>
      </c>
      <c r="BL19" s="2">
        <v>1.1123470522803099E-3</v>
      </c>
      <c r="BM19" s="2">
        <v>1.1123470522803099E-3</v>
      </c>
      <c r="BN19" s="2">
        <v>2.2246941045606199E-3</v>
      </c>
      <c r="BO19" s="2">
        <v>0</v>
      </c>
      <c r="BP19" s="2">
        <v>3.3370411568409298E-3</v>
      </c>
      <c r="BQ19" s="2">
        <v>4.4493882091212397E-3</v>
      </c>
      <c r="BR19" s="2">
        <v>3.3370411568409298E-3</v>
      </c>
      <c r="BS19" s="2">
        <v>3.3370411568409298E-3</v>
      </c>
      <c r="BT19" s="2">
        <v>3.3370411568409298E-3</v>
      </c>
      <c r="BU19" s="2">
        <v>1.1123470522803099E-3</v>
      </c>
      <c r="BV19" s="2">
        <v>2.2246941045606199E-3</v>
      </c>
      <c r="BW19" s="2">
        <v>0</v>
      </c>
      <c r="BX19" s="2">
        <v>0</v>
      </c>
      <c r="BY19" s="2">
        <v>0</v>
      </c>
      <c r="BZ19" s="2">
        <v>1.3665978070872399E-3</v>
      </c>
      <c r="CA19" s="2">
        <v>4.4493882091212397E-3</v>
      </c>
      <c r="CB19" s="2">
        <v>1.1123470522803099E-3</v>
      </c>
      <c r="CC19" s="2">
        <v>2.2246941045606199E-3</v>
      </c>
      <c r="CD19" s="2">
        <v>0</v>
      </c>
      <c r="CE19" s="2">
        <v>2.2246941045606199E-3</v>
      </c>
      <c r="CF19" s="2">
        <v>2.2246941045606199E-3</v>
      </c>
      <c r="CG19" s="2">
        <v>3.3370411568409298E-3</v>
      </c>
      <c r="CH19" s="2">
        <v>0</v>
      </c>
      <c r="CI19" s="2">
        <v>0</v>
      </c>
      <c r="CJ19" s="2">
        <v>2.2246941045606199E-3</v>
      </c>
      <c r="CK19" s="2">
        <v>1.1123470522803099E-3</v>
      </c>
      <c r="CL19" s="2">
        <v>4.4493882091212397E-3</v>
      </c>
      <c r="CM19" s="2">
        <v>2.2246941045606199E-3</v>
      </c>
      <c r="CN19" s="2">
        <v>4.4493882091212397E-3</v>
      </c>
      <c r="CO19" s="2">
        <v>1.1123470522803099E-3</v>
      </c>
      <c r="CP19" s="2">
        <v>1.1123470522803099E-3</v>
      </c>
      <c r="CQ19" s="2">
        <v>7.7864293659621799E-3</v>
      </c>
      <c r="CR19" s="2">
        <v>8.8987764182424899E-3</v>
      </c>
      <c r="CS19" s="2">
        <v>5.5617352614015497E-3</v>
      </c>
      <c r="CT19" s="2">
        <v>7.7864293659621799E-3</v>
      </c>
      <c r="CU19" s="2">
        <v>5.5617352614015497E-3</v>
      </c>
      <c r="CV19" s="2">
        <v>1.00111234705228E-2</v>
      </c>
      <c r="CW19" s="2">
        <v>8.8987764182424899E-3</v>
      </c>
      <c r="CX19" s="2">
        <v>7.7864293659621799E-3</v>
      </c>
      <c r="CY19" s="2">
        <v>7.7864293659621799E-3</v>
      </c>
      <c r="CZ19" s="2">
        <v>6.6740823136818596E-3</v>
      </c>
      <c r="DA19" s="2">
        <v>1.33481646273637E-2</v>
      </c>
      <c r="DB19" s="2">
        <v>2.00222469410456E-2</v>
      </c>
      <c r="DC19" s="2">
        <v>1.2235817575083401E-2</v>
      </c>
      <c r="DD19" s="2">
        <v>1.5572858731924299E-2</v>
      </c>
      <c r="DE19" s="2">
        <v>7.7864293659621799E-3</v>
      </c>
      <c r="DF19" s="2">
        <v>2.1134593993325901E-2</v>
      </c>
      <c r="DG19" s="2">
        <v>1.77975528364849E-2</v>
      </c>
      <c r="DH19" s="2">
        <v>1.6685205784204599E-2</v>
      </c>
      <c r="DI19" s="2">
        <v>1.33481646273637E-2</v>
      </c>
      <c r="DJ19" s="2">
        <v>8.8987764182424899E-3</v>
      </c>
      <c r="DK19" s="2">
        <v>1.1123470522803099E-2</v>
      </c>
      <c r="DL19" s="2">
        <v>4.4493882091212397E-3</v>
      </c>
      <c r="DM19" s="2">
        <v>4.4493882091212397E-3</v>
      </c>
      <c r="DN19" s="2">
        <v>1.1123470522803099E-3</v>
      </c>
      <c r="DO19" s="2">
        <v>3.3370411568409298E-3</v>
      </c>
      <c r="DP19" s="2">
        <v>0</v>
      </c>
      <c r="DQ19" s="2">
        <v>2.2246941045606199E-3</v>
      </c>
      <c r="DR19" s="2">
        <v>3.3370411568409298E-3</v>
      </c>
      <c r="DS19" s="2">
        <v>0</v>
      </c>
      <c r="DT19" s="2">
        <v>0</v>
      </c>
      <c r="DU19" s="2">
        <v>1.1123470522803099E-3</v>
      </c>
      <c r="DV19" s="2">
        <v>0</v>
      </c>
      <c r="DW19" s="2">
        <v>1.1123470522803099E-3</v>
      </c>
      <c r="DX19" s="2">
        <v>1.1123470522803099E-3</v>
      </c>
      <c r="DY19" s="2">
        <v>1.1123470522803099E-3</v>
      </c>
      <c r="DZ19" s="2">
        <v>2.2246941045606199E-3</v>
      </c>
      <c r="EA19" s="2">
        <v>2.2246941045606199E-3</v>
      </c>
      <c r="EB19" s="2">
        <v>1.1123470522803099E-3</v>
      </c>
      <c r="EC19" s="2">
        <v>1.1123470522803099E-3</v>
      </c>
      <c r="ED19" s="2">
        <v>2.2246941045606199E-3</v>
      </c>
      <c r="EE19" s="2">
        <v>3.3370411568409298E-3</v>
      </c>
      <c r="EF19" s="2">
        <v>4.4493882091212397E-3</v>
      </c>
      <c r="EG19" s="2">
        <v>6.6740823136818596E-3</v>
      </c>
      <c r="EH19" s="2">
        <v>1.1123470522803099E-3</v>
      </c>
      <c r="EI19" s="2">
        <v>0</v>
      </c>
      <c r="EJ19" s="2">
        <v>0</v>
      </c>
      <c r="EK19" s="2">
        <v>0</v>
      </c>
      <c r="EL19" s="2">
        <v>1.1123470522803099E-3</v>
      </c>
      <c r="EM19" s="2">
        <v>0</v>
      </c>
      <c r="EN19" s="2">
        <v>1.1123470522803099E-3</v>
      </c>
      <c r="EO19" s="2">
        <v>0</v>
      </c>
      <c r="EP19" s="2">
        <v>0</v>
      </c>
      <c r="EQ19" s="2">
        <v>0</v>
      </c>
      <c r="ER19" s="2">
        <v>0</v>
      </c>
      <c r="ES19" s="2">
        <v>0</v>
      </c>
      <c r="ET19" s="2">
        <v>0</v>
      </c>
      <c r="EU19" s="2">
        <v>0</v>
      </c>
      <c r="EV19" s="2">
        <v>3.7078235076010299E-4</v>
      </c>
      <c r="EW19" s="2">
        <v>0</v>
      </c>
      <c r="EX19" s="2">
        <v>0</v>
      </c>
      <c r="EY19" s="2">
        <v>0</v>
      </c>
      <c r="EZ19" s="2">
        <v>0</v>
      </c>
      <c r="FA19" s="2">
        <v>0</v>
      </c>
      <c r="FB19" s="2">
        <v>0</v>
      </c>
      <c r="FC19" s="2">
        <v>0</v>
      </c>
      <c r="FD19" s="2">
        <v>1.1123470522803099E-3</v>
      </c>
      <c r="FE19" s="2">
        <v>0</v>
      </c>
      <c r="FF19" s="2">
        <v>2.2246941045606199E-3</v>
      </c>
      <c r="FG19" s="2">
        <v>5.5617352614015497E-3</v>
      </c>
      <c r="FH19" s="2">
        <v>1.1123470522803099E-3</v>
      </c>
      <c r="FI19" s="2">
        <v>0</v>
      </c>
      <c r="FJ19" s="2">
        <v>0</v>
      </c>
      <c r="FK19" s="2">
        <v>0</v>
      </c>
      <c r="FL19" s="2">
        <v>0</v>
      </c>
      <c r="FM19" s="2">
        <v>1.1123470522803099E-3</v>
      </c>
      <c r="FN19" s="2">
        <v>1.1123470522803099E-3</v>
      </c>
      <c r="FO19" s="2">
        <v>1.1123470522803099E-3</v>
      </c>
      <c r="FP19" s="2">
        <v>1.1123470522803099E-3</v>
      </c>
      <c r="FQ19" s="2">
        <v>0</v>
      </c>
      <c r="FR19" s="2">
        <v>0</v>
      </c>
      <c r="FS19" s="2">
        <v>0</v>
      </c>
      <c r="FT19" s="2">
        <v>0</v>
      </c>
      <c r="FU19" s="2">
        <v>2.8921023359287999E-2</v>
      </c>
      <c r="FV19" s="2">
        <v>5.3392658509454897E-2</v>
      </c>
      <c r="FW19" s="2">
        <v>4.8943270300333699E-2</v>
      </c>
      <c r="FX19" s="2">
        <v>4.0044493882091199E-2</v>
      </c>
      <c r="FY19" s="2">
        <v>5.0055617352613997E-2</v>
      </c>
      <c r="FZ19" s="2">
        <v>4.3381535038932099E-2</v>
      </c>
      <c r="GA19" s="2">
        <v>4.6718576195773E-2</v>
      </c>
      <c r="GB19" s="2">
        <v>4.6718576195773E-2</v>
      </c>
      <c r="GC19" s="2">
        <v>5.5617352614015497E-3</v>
      </c>
      <c r="GD19" s="2">
        <v>1.1123470522803099E-3</v>
      </c>
      <c r="GE19" s="2">
        <v>0</v>
      </c>
      <c r="GF19" s="2">
        <v>0</v>
      </c>
      <c r="GG19" s="2">
        <v>1.1123470522803099E-3</v>
      </c>
      <c r="GH19" s="2">
        <v>0</v>
      </c>
      <c r="GI19" s="2">
        <v>0</v>
      </c>
      <c r="GJ19" s="2">
        <v>2.2246941045606199E-3</v>
      </c>
      <c r="GK19" s="2">
        <v>3.3370411568409298E-3</v>
      </c>
      <c r="GL19" s="2">
        <v>2.2246941045606199E-3</v>
      </c>
      <c r="GM19" s="2">
        <v>0</v>
      </c>
      <c r="GN19" s="2">
        <v>2.2246941045606199E-3</v>
      </c>
      <c r="GO19" s="2">
        <v>2.2246941045606199E-3</v>
      </c>
      <c r="GP19" s="2">
        <v>0</v>
      </c>
      <c r="GQ19" s="2">
        <v>3.3370411568409298E-3</v>
      </c>
      <c r="GR19" s="2">
        <v>0</v>
      </c>
      <c r="GS19" s="2">
        <v>0</v>
      </c>
      <c r="GT19" s="2">
        <v>0</v>
      </c>
      <c r="GU19" s="2">
        <v>1.6526299062450301E-3</v>
      </c>
      <c r="GV19" s="2">
        <v>3.3370411568409298E-3</v>
      </c>
      <c r="GW19" s="2">
        <v>0</v>
      </c>
      <c r="GX19" s="2">
        <v>2.2246941045606199E-3</v>
      </c>
      <c r="GY19" s="2">
        <v>2.2246941045606199E-3</v>
      </c>
      <c r="GZ19" s="2">
        <v>1.1123470522803099E-3</v>
      </c>
      <c r="HA19" s="2">
        <v>0</v>
      </c>
      <c r="HB19" s="2">
        <v>0</v>
      </c>
      <c r="HC19" s="2">
        <v>0</v>
      </c>
      <c r="HD19" s="2">
        <v>0</v>
      </c>
      <c r="HE19" s="2">
        <v>1.1123470522803099E-3</v>
      </c>
      <c r="HF19" s="2">
        <v>2.2246941045606199E-3</v>
      </c>
      <c r="HG19" s="2">
        <v>2.2246941045606199E-3</v>
      </c>
      <c r="HH19" s="2">
        <v>2.2246941045606199E-3</v>
      </c>
      <c r="HI19" s="2">
        <v>2.2246941045606199E-3</v>
      </c>
      <c r="HJ19" s="2">
        <v>0</v>
      </c>
      <c r="HK19" s="2">
        <v>2.2246941045606199E-3</v>
      </c>
      <c r="HL19" s="2">
        <v>2.2246941045606199E-3</v>
      </c>
      <c r="HM19" s="2">
        <v>1.1123470522803099E-3</v>
      </c>
      <c r="HN19" s="2">
        <v>2.2246941045606199E-3</v>
      </c>
      <c r="HO19" s="2">
        <v>1.1123470522803099E-3</v>
      </c>
      <c r="HP19" s="2">
        <v>0</v>
      </c>
      <c r="HQ19" s="2">
        <v>2.2246941045606199E-3</v>
      </c>
      <c r="HR19" s="2">
        <v>0</v>
      </c>
      <c r="HS19" s="2">
        <v>0</v>
      </c>
      <c r="HT19" s="2">
        <v>1.1123470522803099E-3</v>
      </c>
      <c r="HU19" s="2">
        <v>0</v>
      </c>
      <c r="HV19" s="2">
        <v>0</v>
      </c>
      <c r="HW19" s="2">
        <v>1.1123470522803099E-3</v>
      </c>
      <c r="HX19" s="2">
        <v>2.2246941045606199E-3</v>
      </c>
      <c r="HY19" s="2">
        <v>2.66963292547274E-2</v>
      </c>
      <c r="HZ19" s="2">
        <v>3.0033370411568401E-2</v>
      </c>
      <c r="IA19" s="2">
        <v>2.8921023359287999E-2</v>
      </c>
      <c r="IB19" s="2">
        <v>2.5583982202447099E-2</v>
      </c>
      <c r="IC19" s="2">
        <v>2.7808676307007701E-2</v>
      </c>
      <c r="ID19" s="2">
        <v>3.5595105672969897E-2</v>
      </c>
      <c r="IE19" s="2">
        <v>2.2246941045606199E-2</v>
      </c>
      <c r="IF19" s="2">
        <v>3.7819799777530499E-2</v>
      </c>
      <c r="IG19" s="2">
        <v>3.7819799777530499E-2</v>
      </c>
      <c r="IH19" s="2">
        <v>2.4471635150166801E-2</v>
      </c>
      <c r="II19" s="2">
        <v>2.00222469410456E-2</v>
      </c>
      <c r="IJ19" s="2">
        <v>1.2235817575083401E-2</v>
      </c>
      <c r="IK19" s="2">
        <v>7.7864293659621799E-3</v>
      </c>
      <c r="IL19" s="2">
        <v>3.3370411568409298E-3</v>
      </c>
      <c r="IM19" s="2">
        <v>5.5617352614015497E-3</v>
      </c>
      <c r="IN19" s="2">
        <v>3.3370411568409298E-3</v>
      </c>
      <c r="IO19" s="2">
        <v>4.4493882091212397E-3</v>
      </c>
      <c r="IP19" s="2">
        <v>1.1123470522803099E-3</v>
      </c>
      <c r="IQ19" s="2">
        <v>0</v>
      </c>
      <c r="IR19" s="2">
        <v>1.1123470522803099E-3</v>
      </c>
      <c r="IS19" s="2">
        <v>1.1123470522803099E-3</v>
      </c>
      <c r="IT19" s="2">
        <v>1.1123470522803099E-3</v>
      </c>
      <c r="IU19" s="2">
        <v>2.2246941045606199E-3</v>
      </c>
      <c r="IV19" s="2">
        <v>6.6740823136818596E-3</v>
      </c>
      <c r="IW19" s="2">
        <v>1.1123470522803099E-3</v>
      </c>
      <c r="IX19" s="2">
        <v>1.1123470522803099E-3</v>
      </c>
      <c r="IY19" s="2">
        <v>1.1123470522803099E-3</v>
      </c>
      <c r="IZ19" s="2">
        <v>3.3370411568409298E-3</v>
      </c>
      <c r="JA19" s="2">
        <v>3.3370411568409298E-3</v>
      </c>
      <c r="JB19" s="2">
        <v>0</v>
      </c>
      <c r="JC19" s="2">
        <v>0</v>
      </c>
      <c r="JD19" s="2">
        <v>0</v>
      </c>
      <c r="JE19" s="2">
        <v>0</v>
      </c>
      <c r="JF19" s="2">
        <v>0</v>
      </c>
      <c r="JG19" s="2">
        <v>0</v>
      </c>
      <c r="JH19" s="2">
        <v>0</v>
      </c>
      <c r="JI19" s="2">
        <v>0</v>
      </c>
      <c r="JJ19" s="2">
        <v>1.1123470522803099E-3</v>
      </c>
      <c r="JK19" s="2">
        <v>1.1123470522803099E-3</v>
      </c>
      <c r="JL19" s="2">
        <v>0</v>
      </c>
      <c r="JM19" s="2">
        <v>0</v>
      </c>
      <c r="JN19" s="2">
        <v>0</v>
      </c>
      <c r="JO19" s="2">
        <v>0</v>
      </c>
      <c r="JP19" s="2">
        <v>0</v>
      </c>
      <c r="JQ19" s="2">
        <v>3.1516499814608799E-3</v>
      </c>
    </row>
    <row r="20" spans="1:277" s="2" customFormat="1" x14ac:dyDescent="0.3">
      <c r="A20" s="2">
        <v>18</v>
      </c>
      <c r="B20" s="2">
        <v>0</v>
      </c>
      <c r="C20" s="2">
        <v>0</v>
      </c>
      <c r="D20" s="2">
        <v>1</v>
      </c>
      <c r="E20" s="2">
        <v>0</v>
      </c>
      <c r="F20" s="2">
        <v>0</v>
      </c>
      <c r="G20" s="2">
        <v>0</v>
      </c>
      <c r="H20" s="2">
        <v>0</v>
      </c>
      <c r="I20" s="2">
        <v>0</v>
      </c>
      <c r="J20" s="2">
        <v>0</v>
      </c>
      <c r="K20" s="2">
        <v>0</v>
      </c>
      <c r="L20" s="2">
        <v>8.6515513126491597E-2</v>
      </c>
      <c r="M20" s="2">
        <v>5.19093078758949E-2</v>
      </c>
      <c r="N20" s="2">
        <v>1</v>
      </c>
      <c r="O20" s="2">
        <v>9.5465393794749408E-3</v>
      </c>
      <c r="T20" s="2">
        <v>1.20343675417661</v>
      </c>
      <c r="U20" s="2">
        <v>1</v>
      </c>
      <c r="V20" s="2">
        <v>9.5465393794749408E-3</v>
      </c>
      <c r="AA20" s="2">
        <v>0.88210023866348397</v>
      </c>
    </row>
    <row r="21" spans="1:277" s="2" customFormat="1" x14ac:dyDescent="0.3">
      <c r="A21" s="2">
        <v>19</v>
      </c>
      <c r="B21" s="2">
        <v>0</v>
      </c>
      <c r="C21" s="2">
        <v>1</v>
      </c>
      <c r="D21" s="2">
        <v>0</v>
      </c>
      <c r="E21" s="2">
        <v>0</v>
      </c>
      <c r="F21" s="2">
        <v>0</v>
      </c>
      <c r="G21" s="2">
        <v>0</v>
      </c>
      <c r="H21" s="2">
        <v>0</v>
      </c>
      <c r="I21" s="2">
        <v>0</v>
      </c>
      <c r="J21" s="2">
        <v>0</v>
      </c>
      <c r="K21" s="2">
        <v>0</v>
      </c>
      <c r="L21" s="2">
        <v>8.5763293310463104E-2</v>
      </c>
      <c r="N21" s="2">
        <v>1</v>
      </c>
      <c r="O21" s="2">
        <v>1.0291595197255501E-2</v>
      </c>
      <c r="T21" s="2">
        <v>1.2144082332761501</v>
      </c>
      <c r="U21" s="2">
        <v>1</v>
      </c>
      <c r="V21" s="2">
        <v>1.0291595197255501E-2</v>
      </c>
      <c r="AA21" s="2">
        <v>2.5250771869639701</v>
      </c>
    </row>
    <row r="22" spans="1:277" s="2" customFormat="1" x14ac:dyDescent="0.3">
      <c r="A22" s="2">
        <v>20</v>
      </c>
      <c r="B22" s="2">
        <v>0</v>
      </c>
      <c r="C22" s="2">
        <v>1</v>
      </c>
      <c r="D22" s="2">
        <v>0</v>
      </c>
      <c r="E22" s="2">
        <v>0</v>
      </c>
      <c r="F22" s="2">
        <v>0</v>
      </c>
      <c r="G22" s="2">
        <v>0</v>
      </c>
      <c r="H22" s="2">
        <v>0</v>
      </c>
      <c r="I22" s="2">
        <v>0</v>
      </c>
      <c r="J22" s="2">
        <v>0</v>
      </c>
      <c r="K22" s="2">
        <v>0</v>
      </c>
      <c r="L22" s="2">
        <v>8.1351689612014999E-2</v>
      </c>
      <c r="N22" s="2">
        <v>1</v>
      </c>
      <c r="O22" s="2">
        <v>1.6270337922403001E-2</v>
      </c>
      <c r="T22" s="2">
        <v>2.4404006556195199</v>
      </c>
      <c r="U22" s="2">
        <v>1</v>
      </c>
      <c r="V22" s="2">
        <v>1.6270337922403001E-2</v>
      </c>
      <c r="AA22" s="2">
        <v>3.344530885607</v>
      </c>
    </row>
    <row r="23" spans="1:277" s="2" customFormat="1" x14ac:dyDescent="0.3">
      <c r="A23" s="2">
        <v>21</v>
      </c>
      <c r="B23" s="2">
        <v>0</v>
      </c>
      <c r="C23" s="2">
        <v>1</v>
      </c>
      <c r="D23" s="2">
        <v>0</v>
      </c>
      <c r="E23" s="2">
        <v>0</v>
      </c>
      <c r="F23" s="2">
        <v>0</v>
      </c>
      <c r="G23" s="2">
        <v>0</v>
      </c>
      <c r="H23" s="2">
        <v>0</v>
      </c>
      <c r="I23" s="2">
        <v>0</v>
      </c>
      <c r="J23" s="2">
        <v>0</v>
      </c>
      <c r="K23" s="2">
        <v>0</v>
      </c>
      <c r="L23" s="2">
        <v>0.16666666666666599</v>
      </c>
      <c r="N23" s="2">
        <v>1</v>
      </c>
      <c r="O23" s="2">
        <v>2.3809523809523801E-2</v>
      </c>
      <c r="T23" s="2">
        <v>0.105820105820105</v>
      </c>
      <c r="U23" s="2">
        <v>1</v>
      </c>
      <c r="V23" s="2">
        <v>2.3809523809523801E-2</v>
      </c>
      <c r="AA23" s="2">
        <v>1.5661375661375601</v>
      </c>
      <c r="AP23" s="2">
        <v>2.6455026455026402E-3</v>
      </c>
      <c r="AQ23" s="2">
        <v>0</v>
      </c>
      <c r="AR23" s="2">
        <v>7.9365079365079309E-3</v>
      </c>
      <c r="AS23" s="2">
        <v>2.6455026455026402E-3</v>
      </c>
      <c r="AT23" s="2">
        <v>0</v>
      </c>
      <c r="AU23" s="2">
        <v>5.2910052910052898E-3</v>
      </c>
      <c r="AV23" s="2">
        <v>1.05820105820105E-2</v>
      </c>
      <c r="AW23" s="2">
        <v>7.9365079365079309E-3</v>
      </c>
      <c r="AX23" s="2">
        <v>1.5873015873015799E-2</v>
      </c>
      <c r="AY23" s="2">
        <v>2.11640211640211E-2</v>
      </c>
      <c r="AZ23" s="2">
        <v>2.6455026455026402E-2</v>
      </c>
      <c r="BA23" s="2">
        <v>4.2328042328042298E-2</v>
      </c>
      <c r="BB23" s="2">
        <v>3.7037037037037E-2</v>
      </c>
      <c r="BC23" s="2">
        <v>3.7037037037037E-2</v>
      </c>
      <c r="BD23" s="2">
        <v>3.7037037037037E-2</v>
      </c>
      <c r="BE23" s="2">
        <v>3.9682539682539597E-2</v>
      </c>
      <c r="BF23" s="2">
        <v>1.85185185185185E-2</v>
      </c>
      <c r="BG23" s="2">
        <v>2.3809523809523801E-2</v>
      </c>
      <c r="BH23" s="2">
        <v>5.2910052910052898E-3</v>
      </c>
      <c r="BI23" s="2">
        <v>7.9365079365079309E-3</v>
      </c>
      <c r="BJ23" s="2">
        <v>5.2910052910052898E-3</v>
      </c>
      <c r="BK23" s="2">
        <v>2.6455026455026402E-3</v>
      </c>
      <c r="BL23" s="2">
        <v>0</v>
      </c>
      <c r="BM23" s="2">
        <v>0</v>
      </c>
      <c r="BN23" s="2">
        <v>0</v>
      </c>
      <c r="BO23" s="2">
        <v>2.6455026455026402E-3</v>
      </c>
      <c r="BP23" s="2">
        <v>5.2910052910052898E-3</v>
      </c>
      <c r="BQ23" s="2">
        <v>0</v>
      </c>
      <c r="BR23" s="2">
        <v>0</v>
      </c>
      <c r="BS23" s="2">
        <v>0</v>
      </c>
      <c r="BT23" s="2">
        <v>0</v>
      </c>
      <c r="BU23" s="2">
        <v>0</v>
      </c>
      <c r="BV23" s="2">
        <v>0</v>
      </c>
      <c r="BW23" s="2">
        <v>2.6455026455026402E-3</v>
      </c>
      <c r="BX23" s="2">
        <v>7.9365079365079309E-3</v>
      </c>
      <c r="BY23" s="2">
        <v>0</v>
      </c>
      <c r="BZ23" s="2">
        <v>1.53609831029185E-3</v>
      </c>
      <c r="CA23" s="2">
        <v>0</v>
      </c>
      <c r="CB23" s="2">
        <v>2.6455026455026402E-3</v>
      </c>
      <c r="CC23" s="2">
        <v>5.2910052910052898E-3</v>
      </c>
      <c r="CD23" s="2">
        <v>0</v>
      </c>
      <c r="CE23" s="2">
        <v>2.6455026455026402E-3</v>
      </c>
      <c r="CF23" s="2">
        <v>0</v>
      </c>
      <c r="CG23" s="2">
        <v>5.2910052910052898E-3</v>
      </c>
      <c r="CH23" s="2">
        <v>0</v>
      </c>
      <c r="CI23" s="2">
        <v>5.2910052910052898E-3</v>
      </c>
      <c r="CJ23" s="2">
        <v>5.2910052910052898E-3</v>
      </c>
      <c r="CK23" s="2">
        <v>0</v>
      </c>
      <c r="CL23" s="2">
        <v>1.05820105820105E-2</v>
      </c>
      <c r="CM23" s="2">
        <v>2.6455026455026402E-3</v>
      </c>
      <c r="CN23" s="2">
        <v>0</v>
      </c>
      <c r="CO23" s="2">
        <v>0</v>
      </c>
      <c r="CP23" s="2">
        <v>0</v>
      </c>
      <c r="CQ23" s="2">
        <v>2.6455026455026402E-3</v>
      </c>
      <c r="CR23" s="2">
        <v>0</v>
      </c>
      <c r="CS23" s="2">
        <v>2.6455026455026402E-3</v>
      </c>
      <c r="CT23" s="2">
        <v>0</v>
      </c>
      <c r="CU23" s="2">
        <v>2.6455026455026402E-3</v>
      </c>
      <c r="CV23" s="2">
        <v>0</v>
      </c>
      <c r="CW23" s="2">
        <v>0</v>
      </c>
      <c r="CX23" s="2">
        <v>0</v>
      </c>
      <c r="CY23" s="2">
        <v>0</v>
      </c>
      <c r="CZ23" s="2">
        <v>2.6455026455026402E-3</v>
      </c>
      <c r="DA23" s="2">
        <v>0</v>
      </c>
      <c r="DB23" s="2">
        <v>2.6455026455026402E-3</v>
      </c>
      <c r="DC23" s="2">
        <v>0</v>
      </c>
      <c r="DD23" s="2">
        <v>2.6455026455026402E-3</v>
      </c>
      <c r="DE23" s="2">
        <v>7.9365079365079309E-3</v>
      </c>
      <c r="DF23" s="2">
        <v>7.9365079365079309E-3</v>
      </c>
      <c r="DG23" s="2">
        <v>7.9365079365079309E-3</v>
      </c>
      <c r="DH23" s="2">
        <v>1.5873015873015799E-2</v>
      </c>
      <c r="DI23" s="2">
        <v>7.9365079365079309E-3</v>
      </c>
      <c r="DJ23" s="2">
        <v>1.5873015873015799E-2</v>
      </c>
      <c r="DK23" s="2">
        <v>1.85185185185185E-2</v>
      </c>
      <c r="DL23" s="2">
        <v>2.11640211640211E-2</v>
      </c>
      <c r="DM23" s="2">
        <v>7.9365079365079309E-3</v>
      </c>
      <c r="DN23" s="2">
        <v>1.3227513227513201E-2</v>
      </c>
      <c r="DO23" s="2">
        <v>0</v>
      </c>
      <c r="DP23" s="2">
        <v>0</v>
      </c>
      <c r="DQ23" s="2">
        <v>2.6455026455026402E-3</v>
      </c>
      <c r="DR23" s="2">
        <v>0</v>
      </c>
      <c r="DS23" s="2">
        <v>2.6455026455026402E-3</v>
      </c>
      <c r="DT23" s="2">
        <v>0</v>
      </c>
      <c r="DU23" s="2">
        <v>0</v>
      </c>
      <c r="DV23" s="2">
        <v>5.2910052910052898E-3</v>
      </c>
      <c r="DW23" s="2">
        <v>0</v>
      </c>
      <c r="DX23" s="2">
        <v>2.6455026455026402E-3</v>
      </c>
      <c r="DY23" s="2">
        <v>2.6455026455026402E-3</v>
      </c>
      <c r="DZ23" s="2">
        <v>0</v>
      </c>
      <c r="EA23" s="2">
        <v>0</v>
      </c>
      <c r="EB23" s="2">
        <v>0</v>
      </c>
      <c r="EC23" s="2">
        <v>7.9365079365079309E-3</v>
      </c>
      <c r="ED23" s="2">
        <v>0</v>
      </c>
      <c r="EE23" s="2">
        <v>5.2910052910052898E-3</v>
      </c>
      <c r="EF23" s="2">
        <v>2.6455026455026402E-3</v>
      </c>
      <c r="EG23" s="2">
        <v>7.9365079365079309E-3</v>
      </c>
      <c r="EH23" s="2">
        <v>1.5873015873015799E-2</v>
      </c>
      <c r="EI23" s="2">
        <v>1.05820105820105E-2</v>
      </c>
      <c r="EJ23" s="2">
        <v>7.9365079365079309E-3</v>
      </c>
      <c r="EK23" s="2">
        <v>5.2910052910052898E-3</v>
      </c>
      <c r="EL23" s="2">
        <v>1.3227513227513201E-2</v>
      </c>
      <c r="EM23" s="2">
        <v>1.05820105820105E-2</v>
      </c>
      <c r="EN23" s="2">
        <v>1.05820105820105E-2</v>
      </c>
      <c r="EO23" s="2">
        <v>1.5873015873015799E-2</v>
      </c>
      <c r="EP23" s="2">
        <v>7.9365079365079309E-3</v>
      </c>
      <c r="EQ23" s="2">
        <v>5.2910052910052898E-3</v>
      </c>
      <c r="ER23" s="2">
        <v>2.6455026455026402E-3</v>
      </c>
      <c r="ES23" s="2">
        <v>0</v>
      </c>
      <c r="ET23" s="2">
        <v>5.2910052910052898E-3</v>
      </c>
      <c r="EU23" s="2">
        <v>0</v>
      </c>
      <c r="EV23" s="2">
        <v>0</v>
      </c>
      <c r="FK23" s="2">
        <v>0</v>
      </c>
      <c r="FL23" s="2">
        <v>0</v>
      </c>
      <c r="FM23" s="2">
        <v>0</v>
      </c>
      <c r="FN23" s="2">
        <v>0</v>
      </c>
      <c r="FO23" s="2">
        <v>0</v>
      </c>
      <c r="FP23" s="2">
        <v>0</v>
      </c>
      <c r="FQ23" s="2">
        <v>0</v>
      </c>
      <c r="FR23" s="2">
        <v>0</v>
      </c>
      <c r="FS23" s="2">
        <v>0</v>
      </c>
      <c r="FT23" s="2">
        <v>0</v>
      </c>
      <c r="FU23" s="2">
        <v>5.2910052910052898E-3</v>
      </c>
      <c r="FV23" s="2">
        <v>3.7037037037037E-2</v>
      </c>
      <c r="FW23" s="2">
        <v>2.6455026455026402E-2</v>
      </c>
      <c r="FX23" s="2">
        <v>2.9100529100529099E-2</v>
      </c>
      <c r="FY23" s="2">
        <v>3.9682539682539597E-2</v>
      </c>
      <c r="FZ23" s="2">
        <v>3.1746031746031703E-2</v>
      </c>
      <c r="GA23" s="2">
        <v>2.3809523809523801E-2</v>
      </c>
      <c r="GB23" s="2">
        <v>2.3809523809523801E-2</v>
      </c>
      <c r="GC23" s="2">
        <v>5.2910052910052898E-3</v>
      </c>
      <c r="GD23" s="2">
        <v>5.2910052910052898E-3</v>
      </c>
      <c r="GE23" s="2">
        <v>7.9365079365079309E-3</v>
      </c>
      <c r="GF23" s="2">
        <v>0</v>
      </c>
      <c r="GG23" s="2">
        <v>0</v>
      </c>
      <c r="GH23" s="2">
        <v>0</v>
      </c>
      <c r="GI23" s="2">
        <v>0</v>
      </c>
      <c r="GJ23" s="2">
        <v>0</v>
      </c>
      <c r="GK23" s="2">
        <v>0</v>
      </c>
      <c r="GL23" s="2">
        <v>5.2910052910052898E-3</v>
      </c>
      <c r="GM23" s="2">
        <v>0</v>
      </c>
      <c r="GN23" s="2">
        <v>0</v>
      </c>
      <c r="GO23" s="2">
        <v>0</v>
      </c>
      <c r="GP23" s="2">
        <v>0</v>
      </c>
      <c r="GQ23" s="2">
        <v>0</v>
      </c>
      <c r="GR23" s="2">
        <v>0</v>
      </c>
      <c r="GS23" s="2">
        <v>2.6455026455026402E-3</v>
      </c>
      <c r="GT23" s="2">
        <v>0</v>
      </c>
      <c r="GU23" s="2">
        <v>1.53609831029185E-3</v>
      </c>
      <c r="GV23" s="2">
        <v>0</v>
      </c>
      <c r="GW23" s="2">
        <v>0</v>
      </c>
      <c r="GX23" s="2">
        <v>0</v>
      </c>
      <c r="GY23" s="2">
        <v>7.9365079365079309E-3</v>
      </c>
      <c r="GZ23" s="2">
        <v>2.6455026455026402E-3</v>
      </c>
      <c r="HA23" s="2">
        <v>0</v>
      </c>
      <c r="HB23" s="2">
        <v>0</v>
      </c>
      <c r="HC23" s="2">
        <v>2.6455026455026402E-3</v>
      </c>
      <c r="HD23" s="2">
        <v>2.6455026455026402E-3</v>
      </c>
      <c r="HE23" s="2">
        <v>2.6455026455026402E-3</v>
      </c>
      <c r="HF23" s="2">
        <v>5.2910052910052898E-3</v>
      </c>
      <c r="HG23" s="2">
        <v>0</v>
      </c>
      <c r="HH23" s="2">
        <v>5.2910052910052898E-3</v>
      </c>
      <c r="HI23" s="2">
        <v>0</v>
      </c>
      <c r="HJ23" s="2">
        <v>1.05820105820105E-2</v>
      </c>
      <c r="HK23" s="2">
        <v>0</v>
      </c>
      <c r="HL23" s="2">
        <v>0</v>
      </c>
      <c r="HM23" s="2">
        <v>0</v>
      </c>
      <c r="HN23" s="2">
        <v>0</v>
      </c>
      <c r="HO23" s="2">
        <v>5.2910052910052898E-3</v>
      </c>
      <c r="HP23" s="2">
        <v>0</v>
      </c>
      <c r="HQ23" s="2">
        <v>0</v>
      </c>
      <c r="HR23" s="2">
        <v>2.6455026455026402E-3</v>
      </c>
      <c r="HS23" s="2">
        <v>0</v>
      </c>
      <c r="HT23" s="2">
        <v>0</v>
      </c>
      <c r="HU23" s="2">
        <v>2.6455026455026402E-3</v>
      </c>
      <c r="HV23" s="2">
        <v>0</v>
      </c>
      <c r="HW23" s="2">
        <v>0</v>
      </c>
      <c r="HX23" s="2">
        <v>0</v>
      </c>
      <c r="HY23" s="2">
        <v>0</v>
      </c>
      <c r="HZ23" s="2">
        <v>0</v>
      </c>
      <c r="IA23" s="2">
        <v>2.6455026455026402E-3</v>
      </c>
      <c r="IB23" s="2">
        <v>2.6455026455026402E-3</v>
      </c>
      <c r="IC23" s="2">
        <v>0</v>
      </c>
      <c r="ID23" s="2">
        <v>2.6455026455026402E-3</v>
      </c>
      <c r="IE23" s="2">
        <v>2.6455026455026402E-3</v>
      </c>
      <c r="IF23" s="2">
        <v>1.3227513227513201E-2</v>
      </c>
      <c r="IG23" s="2">
        <v>7.4074074074074001E-2</v>
      </c>
      <c r="IH23" s="2">
        <v>1.85185185185185E-2</v>
      </c>
      <c r="II23" s="2">
        <v>2.11640211640211E-2</v>
      </c>
      <c r="IJ23" s="2">
        <v>1.85185185185185E-2</v>
      </c>
      <c r="IK23" s="2">
        <v>7.9365079365079309E-3</v>
      </c>
      <c r="IL23" s="2">
        <v>2.6455026455026402E-3</v>
      </c>
      <c r="IM23" s="2">
        <v>7.9365079365079309E-3</v>
      </c>
      <c r="IN23" s="2">
        <v>1.05820105820105E-2</v>
      </c>
      <c r="IO23" s="2">
        <v>1.05820105820105E-2</v>
      </c>
      <c r="IP23" s="2">
        <v>0</v>
      </c>
      <c r="IQ23" s="2">
        <v>1.05820105820105E-2</v>
      </c>
      <c r="IR23" s="2">
        <v>1.3227513227513201E-2</v>
      </c>
      <c r="IS23" s="2">
        <v>0</v>
      </c>
      <c r="IT23" s="2">
        <v>5.2910052910052898E-3</v>
      </c>
      <c r="IU23" s="2">
        <v>2.6455026455026402E-3</v>
      </c>
      <c r="IV23" s="2">
        <v>0</v>
      </c>
      <c r="IW23" s="2">
        <v>5.2910052910052898E-3</v>
      </c>
      <c r="IX23" s="2">
        <v>1.05820105820105E-2</v>
      </c>
      <c r="IY23" s="2">
        <v>5.2910052910052898E-3</v>
      </c>
      <c r="IZ23" s="2">
        <v>0</v>
      </c>
      <c r="JA23" s="2">
        <v>0</v>
      </c>
      <c r="JB23" s="2">
        <v>2.6455026455026402E-3</v>
      </c>
      <c r="JC23" s="2">
        <v>1.3227513227513201E-2</v>
      </c>
      <c r="JD23" s="2">
        <v>1.5873015873015799E-2</v>
      </c>
      <c r="JE23" s="2">
        <v>1.3227513227513201E-2</v>
      </c>
      <c r="JF23" s="2">
        <v>2.6455026455026402E-3</v>
      </c>
      <c r="JG23" s="2">
        <v>1.5873015873015799E-2</v>
      </c>
      <c r="JH23" s="2">
        <v>7.9365079365079309E-3</v>
      </c>
      <c r="JI23" s="2">
        <v>1.3227513227513201E-2</v>
      </c>
      <c r="JJ23" s="2">
        <v>1.85185185185185E-2</v>
      </c>
      <c r="JK23" s="2">
        <v>1.3227513227513201E-2</v>
      </c>
      <c r="JL23" s="2">
        <v>2.6455026455026402E-2</v>
      </c>
      <c r="JM23" s="2">
        <v>1.05820105820105E-2</v>
      </c>
      <c r="JN23" s="2">
        <v>0</v>
      </c>
      <c r="JO23" s="2">
        <v>7.9365079365079309E-3</v>
      </c>
      <c r="JP23" s="2">
        <v>5.2910052910052898E-3</v>
      </c>
      <c r="JQ23" s="2">
        <v>4.6685340802987799E-4</v>
      </c>
    </row>
    <row r="24" spans="1:277" s="2" customFormat="1" x14ac:dyDescent="0.3">
      <c r="A24" s="2">
        <v>22</v>
      </c>
      <c r="B24" s="2">
        <v>0</v>
      </c>
      <c r="C24" s="2">
        <v>0</v>
      </c>
      <c r="D24" s="2">
        <v>1</v>
      </c>
      <c r="E24" s="2">
        <v>0</v>
      </c>
      <c r="F24" s="2">
        <v>0</v>
      </c>
      <c r="G24" s="2">
        <v>0</v>
      </c>
      <c r="H24" s="2">
        <v>0</v>
      </c>
      <c r="I24" s="2">
        <v>0</v>
      </c>
      <c r="J24" s="2">
        <v>0</v>
      </c>
      <c r="K24" s="2">
        <v>0</v>
      </c>
      <c r="L24" s="2">
        <v>0.29411764705882298</v>
      </c>
      <c r="M24" s="2">
        <v>0</v>
      </c>
      <c r="N24" s="2">
        <v>1</v>
      </c>
      <c r="O24" s="2">
        <v>9.41176470588235E-2</v>
      </c>
      <c r="T24" s="2">
        <v>0</v>
      </c>
      <c r="U24" s="2">
        <v>1</v>
      </c>
      <c r="V24" s="2">
        <v>9.41176470588235E-2</v>
      </c>
      <c r="AA24" s="2">
        <v>0</v>
      </c>
    </row>
    <row r="25" spans="1:277" s="2" customFormat="1" x14ac:dyDescent="0.3">
      <c r="A25" s="2">
        <v>23</v>
      </c>
      <c r="B25" s="2">
        <v>0</v>
      </c>
      <c r="C25" s="2">
        <v>0</v>
      </c>
      <c r="D25" s="2">
        <v>1</v>
      </c>
      <c r="E25" s="2">
        <v>0</v>
      </c>
      <c r="F25" s="2">
        <v>0</v>
      </c>
      <c r="G25" s="2">
        <v>0</v>
      </c>
      <c r="H25" s="2">
        <v>0</v>
      </c>
      <c r="I25" s="2">
        <v>0</v>
      </c>
      <c r="J25" s="2">
        <v>0</v>
      </c>
      <c r="K25" s="2">
        <v>0</v>
      </c>
      <c r="L25" s="2">
        <v>0.11883691529709201</v>
      </c>
      <c r="M25" s="2">
        <v>0.199747155499367</v>
      </c>
      <c r="N25" s="2">
        <v>1</v>
      </c>
      <c r="O25" s="2">
        <v>1.7699115044247701E-2</v>
      </c>
      <c r="T25" s="2">
        <v>0.798988621997471</v>
      </c>
      <c r="U25" s="2">
        <v>1</v>
      </c>
      <c r="V25" s="2">
        <v>1.7699115044247701E-2</v>
      </c>
      <c r="AA25" s="2">
        <v>1.48672566371681</v>
      </c>
      <c r="AI25" s="2">
        <v>1.2642225031605501E-3</v>
      </c>
      <c r="AJ25" s="2">
        <v>3.79266750948166E-3</v>
      </c>
      <c r="AK25" s="2">
        <v>2.5284450063211101E-3</v>
      </c>
      <c r="AL25" s="2">
        <v>2.5284450063211101E-3</v>
      </c>
      <c r="AM25" s="2">
        <v>0</v>
      </c>
      <c r="AN25" s="2">
        <v>1.2642225031605501E-3</v>
      </c>
      <c r="AO25" s="2">
        <v>5.0568900126422203E-3</v>
      </c>
      <c r="AP25" s="2">
        <v>1.2642225031605501E-3</v>
      </c>
      <c r="AQ25" s="2">
        <v>2.5284450063211101E-3</v>
      </c>
      <c r="AR25" s="2">
        <v>1.2642225031605501E-3</v>
      </c>
      <c r="AS25" s="2">
        <v>0</v>
      </c>
      <c r="AT25" s="2">
        <v>1.2642225031605501E-3</v>
      </c>
      <c r="AU25" s="2">
        <v>5.0568900126422203E-3</v>
      </c>
      <c r="AV25" s="2">
        <v>5.0568900126422203E-3</v>
      </c>
      <c r="AW25" s="2">
        <v>1.0113780025284401E-2</v>
      </c>
      <c r="AX25" s="2">
        <v>1.51706700379266E-2</v>
      </c>
      <c r="AY25" s="2">
        <v>1.6434892541087199E-2</v>
      </c>
      <c r="AZ25" s="2">
        <v>2.14917825537294E-2</v>
      </c>
      <c r="BA25" s="2">
        <v>3.4134007585334997E-2</v>
      </c>
      <c r="BB25" s="2">
        <v>5.4361567635903899E-2</v>
      </c>
      <c r="BC25" s="2">
        <v>7.3324905183312195E-2</v>
      </c>
      <c r="BD25" s="2">
        <v>9.6080910240202197E-2</v>
      </c>
      <c r="BE25" s="2">
        <v>8.8495575221238895E-2</v>
      </c>
      <c r="BF25" s="2">
        <v>3.5398230088495498E-2</v>
      </c>
      <c r="BG25" s="2">
        <v>2.5284450063211101E-3</v>
      </c>
      <c r="BH25" s="2">
        <v>6.3211125158027801E-3</v>
      </c>
      <c r="BI25" s="2">
        <v>2.5284450063211101E-3</v>
      </c>
      <c r="BJ25" s="2">
        <v>0</v>
      </c>
      <c r="BK25" s="2">
        <v>3.79266750948166E-3</v>
      </c>
      <c r="BL25" s="2">
        <v>1.2642225031605501E-3</v>
      </c>
      <c r="BM25" s="2">
        <v>1.2642225031605501E-3</v>
      </c>
      <c r="BN25" s="2">
        <v>0</v>
      </c>
      <c r="BO25" s="2">
        <v>2.5284450063211101E-3</v>
      </c>
      <c r="BP25" s="2">
        <v>1.2642225031605501E-3</v>
      </c>
      <c r="BQ25" s="2">
        <v>1.2642225031605501E-3</v>
      </c>
      <c r="BR25" s="2">
        <v>2.5284450063211101E-3</v>
      </c>
      <c r="BS25" s="2">
        <v>2.5284450063211101E-3</v>
      </c>
      <c r="BT25" s="2">
        <v>5.0568900126422203E-3</v>
      </c>
      <c r="BU25" s="2">
        <v>8.8495575221238902E-3</v>
      </c>
      <c r="BV25" s="2">
        <v>1.39064475347661E-2</v>
      </c>
      <c r="BW25" s="2">
        <v>2.14917825537294E-2</v>
      </c>
      <c r="BX25" s="2">
        <v>1.7699115044247701E-2</v>
      </c>
      <c r="BY25" s="2">
        <v>8.8495575221238902E-3</v>
      </c>
      <c r="BZ25" s="2">
        <v>2.48485112690178E-3</v>
      </c>
      <c r="CA25" s="2">
        <v>5.0568900126422203E-3</v>
      </c>
      <c r="CB25" s="2">
        <v>2.5284450063211101E-3</v>
      </c>
      <c r="CC25" s="2">
        <v>1.2642225031605501E-3</v>
      </c>
      <c r="CD25" s="2">
        <v>2.5284450063211101E-3</v>
      </c>
      <c r="CE25" s="2">
        <v>2.5284450063211101E-3</v>
      </c>
      <c r="CF25" s="2">
        <v>1.2642225031605501E-3</v>
      </c>
      <c r="CG25" s="2">
        <v>2.5284450063211101E-3</v>
      </c>
      <c r="CH25" s="2">
        <v>0</v>
      </c>
      <c r="CI25" s="2">
        <v>0</v>
      </c>
      <c r="CJ25" s="2">
        <v>2.5284450063211101E-3</v>
      </c>
      <c r="CK25" s="2">
        <v>0</v>
      </c>
      <c r="CL25" s="2">
        <v>1.2642225031605501E-3</v>
      </c>
      <c r="CM25" s="2">
        <v>3.79266750948166E-3</v>
      </c>
      <c r="CN25" s="2">
        <v>0</v>
      </c>
      <c r="CO25" s="2">
        <v>1.2642225031605501E-3</v>
      </c>
      <c r="CP25" s="2">
        <v>0</v>
      </c>
      <c r="CQ25" s="2">
        <v>2.5284450063211101E-3</v>
      </c>
      <c r="CR25" s="2">
        <v>5.0568900126422203E-3</v>
      </c>
      <c r="CS25" s="2">
        <v>5.0568900126422203E-3</v>
      </c>
      <c r="CT25" s="2">
        <v>3.79266750948166E-3</v>
      </c>
      <c r="CU25" s="2">
        <v>1.2642225031605501E-3</v>
      </c>
      <c r="CV25" s="2">
        <v>1.2642225031605501E-3</v>
      </c>
      <c r="CW25" s="2">
        <v>0</v>
      </c>
      <c r="CX25" s="2">
        <v>5.0568900126422203E-3</v>
      </c>
      <c r="CY25" s="2">
        <v>5.0568900126422203E-3</v>
      </c>
      <c r="CZ25" s="2">
        <v>3.79266750948166E-3</v>
      </c>
      <c r="DA25" s="2">
        <v>6.3211125158027801E-3</v>
      </c>
      <c r="DB25" s="2">
        <v>7.5853350189633304E-3</v>
      </c>
      <c r="DC25" s="2">
        <v>2.5284450063211101E-3</v>
      </c>
      <c r="DD25" s="2">
        <v>7.5853350189633304E-3</v>
      </c>
      <c r="DE25" s="2">
        <v>6.3211125158027801E-3</v>
      </c>
      <c r="DF25" s="2">
        <v>1.1378002528444999E-2</v>
      </c>
      <c r="DG25" s="2">
        <v>1.1378002528444999E-2</v>
      </c>
      <c r="DH25" s="2">
        <v>1.7699115044247701E-2</v>
      </c>
      <c r="DI25" s="2">
        <v>2.14917825537294E-2</v>
      </c>
      <c r="DJ25" s="2">
        <v>1.1378002528444999E-2</v>
      </c>
      <c r="DK25" s="2">
        <v>1.2642225031605499E-2</v>
      </c>
      <c r="DL25" s="2">
        <v>1.1378002528444999E-2</v>
      </c>
      <c r="DM25" s="2">
        <v>1.2642225031605499E-2</v>
      </c>
      <c r="DN25" s="2">
        <v>3.79266750948166E-3</v>
      </c>
      <c r="DO25" s="2">
        <v>3.79266750948166E-3</v>
      </c>
      <c r="DP25" s="2">
        <v>3.79266750948166E-3</v>
      </c>
      <c r="DQ25" s="2">
        <v>3.79266750948166E-3</v>
      </c>
      <c r="DR25" s="2">
        <v>0</v>
      </c>
      <c r="DS25" s="2">
        <v>1.2642225031605501E-3</v>
      </c>
      <c r="DT25" s="2">
        <v>2.5284450063211101E-3</v>
      </c>
      <c r="DU25" s="2">
        <v>3.79266750948166E-3</v>
      </c>
      <c r="DV25" s="2">
        <v>0</v>
      </c>
      <c r="DW25" s="2">
        <v>1.2642225031605501E-3</v>
      </c>
      <c r="DX25" s="2">
        <v>2.5284450063211101E-3</v>
      </c>
      <c r="DY25" s="2">
        <v>1.2642225031605501E-3</v>
      </c>
      <c r="DZ25" s="2">
        <v>0</v>
      </c>
      <c r="EA25" s="2">
        <v>0</v>
      </c>
      <c r="EB25" s="2">
        <v>7.5853350189633304E-3</v>
      </c>
      <c r="EC25" s="2">
        <v>1.2642225031605501E-3</v>
      </c>
      <c r="ED25" s="2">
        <v>2.5284450063211101E-3</v>
      </c>
      <c r="EE25" s="2">
        <v>5.0568900126422203E-3</v>
      </c>
      <c r="EF25" s="2">
        <v>3.79266750948166E-3</v>
      </c>
      <c r="EG25" s="2">
        <v>3.79266750948166E-3</v>
      </c>
      <c r="EH25" s="2">
        <v>0</v>
      </c>
      <c r="EI25" s="2">
        <v>1.2642225031605501E-3</v>
      </c>
      <c r="EJ25" s="2">
        <v>5.0568900126422203E-3</v>
      </c>
      <c r="EK25" s="2">
        <v>5.0568900126422203E-3</v>
      </c>
      <c r="EL25" s="2">
        <v>5.0568900126422203E-3</v>
      </c>
      <c r="EM25" s="2">
        <v>3.79266750948166E-3</v>
      </c>
      <c r="EN25" s="2">
        <v>8.8495575221238902E-3</v>
      </c>
      <c r="EO25" s="2">
        <v>6.3211125158027801E-3</v>
      </c>
      <c r="EP25" s="2">
        <v>3.79266750948166E-3</v>
      </c>
      <c r="EQ25" s="2">
        <v>7.5853350189633304E-3</v>
      </c>
      <c r="ER25" s="2">
        <v>3.79266750948166E-3</v>
      </c>
      <c r="ES25" s="2">
        <v>1.2642225031605499E-2</v>
      </c>
      <c r="ET25" s="2">
        <v>2.2756005056889999E-2</v>
      </c>
      <c r="EU25" s="2">
        <v>2.5284450063211101E-3</v>
      </c>
      <c r="EV25" s="2">
        <v>4.0455120101137798E-3</v>
      </c>
      <c r="FD25" s="2">
        <v>0</v>
      </c>
      <c r="FE25" s="2">
        <v>0</v>
      </c>
      <c r="FF25" s="2">
        <v>0</v>
      </c>
      <c r="FG25" s="2">
        <v>1.2642225031605501E-3</v>
      </c>
      <c r="FH25" s="2">
        <v>1.2642225031605501E-3</v>
      </c>
      <c r="FI25" s="2">
        <v>0</v>
      </c>
      <c r="FJ25" s="2">
        <v>1.2642225031605501E-3</v>
      </c>
      <c r="FK25" s="2">
        <v>2.5284450063211101E-3</v>
      </c>
      <c r="FL25" s="2">
        <v>2.5284450063211101E-3</v>
      </c>
      <c r="FM25" s="2">
        <v>1.2642225031605501E-3</v>
      </c>
      <c r="FN25" s="2">
        <v>0</v>
      </c>
      <c r="FO25" s="2">
        <v>0</v>
      </c>
      <c r="FP25" s="2">
        <v>0</v>
      </c>
      <c r="FQ25" s="2">
        <v>0</v>
      </c>
      <c r="FR25" s="2">
        <v>0</v>
      </c>
      <c r="FS25" s="2">
        <v>1.2642225031605501E-3</v>
      </c>
      <c r="FT25" s="2">
        <v>0</v>
      </c>
      <c r="FU25" s="2">
        <v>3.79266750948166E-3</v>
      </c>
      <c r="FV25" s="2">
        <v>6.3211125158027801E-3</v>
      </c>
      <c r="FW25" s="2">
        <v>2.52844500632111E-2</v>
      </c>
      <c r="FX25" s="2">
        <v>3.7926675094816599E-2</v>
      </c>
      <c r="FY25" s="2">
        <v>4.4247787610619399E-2</v>
      </c>
      <c r="FZ25" s="2">
        <v>6.5739570164348907E-2</v>
      </c>
      <c r="GA25" s="2">
        <v>6.3211125158027806E-2</v>
      </c>
      <c r="GB25" s="2">
        <v>2.5284450063211101E-3</v>
      </c>
      <c r="GC25" s="2">
        <v>2.5284450063211101E-3</v>
      </c>
      <c r="GD25" s="2">
        <v>2.5284450063211101E-3</v>
      </c>
      <c r="GE25" s="2">
        <v>1.2642225031605501E-3</v>
      </c>
      <c r="GF25" s="2">
        <v>1.2642225031605501E-3</v>
      </c>
      <c r="GG25" s="2">
        <v>0</v>
      </c>
      <c r="GH25" s="2">
        <v>0</v>
      </c>
      <c r="GI25" s="2">
        <v>0</v>
      </c>
      <c r="GJ25" s="2">
        <v>5.0568900126422203E-3</v>
      </c>
      <c r="GK25" s="2">
        <v>2.5284450063211101E-3</v>
      </c>
      <c r="GL25" s="2">
        <v>0</v>
      </c>
      <c r="GM25" s="2">
        <v>1.2642225031605501E-3</v>
      </c>
      <c r="GN25" s="2">
        <v>2.5284450063211101E-3</v>
      </c>
      <c r="GO25" s="2">
        <v>0</v>
      </c>
      <c r="GP25" s="2">
        <v>0</v>
      </c>
      <c r="GQ25" s="2">
        <v>6.3211125158027801E-3</v>
      </c>
      <c r="GR25" s="2">
        <v>2.5284450063211101E-3</v>
      </c>
      <c r="GS25" s="2">
        <v>3.79266750948166E-3</v>
      </c>
      <c r="GT25" s="2">
        <v>7.5853350189633304E-3</v>
      </c>
      <c r="GU25" s="2">
        <v>2.70282052399843E-3</v>
      </c>
      <c r="GV25" s="2">
        <v>5.0568900126422203E-3</v>
      </c>
      <c r="GW25" s="2">
        <v>2.5284450063211101E-3</v>
      </c>
      <c r="GX25" s="2">
        <v>1.2642225031605501E-3</v>
      </c>
      <c r="GY25" s="2">
        <v>2.5284450063211101E-3</v>
      </c>
      <c r="GZ25" s="2">
        <v>1.2642225031605501E-3</v>
      </c>
      <c r="HA25" s="2">
        <v>5.0568900126422203E-3</v>
      </c>
      <c r="HB25" s="2">
        <v>0</v>
      </c>
      <c r="HC25" s="2">
        <v>1.2642225031605501E-3</v>
      </c>
      <c r="HD25" s="2">
        <v>0</v>
      </c>
      <c r="HE25" s="2">
        <v>0</v>
      </c>
      <c r="HF25" s="2">
        <v>2.5284450063211101E-3</v>
      </c>
      <c r="HG25" s="2">
        <v>2.5284450063211101E-3</v>
      </c>
      <c r="HH25" s="2">
        <v>1.2642225031605501E-3</v>
      </c>
      <c r="HI25" s="2">
        <v>8.8495575221238902E-3</v>
      </c>
      <c r="HJ25" s="2">
        <v>1.2642225031605501E-3</v>
      </c>
      <c r="HK25" s="2">
        <v>0</v>
      </c>
      <c r="HL25" s="2">
        <v>2.5284450063211101E-3</v>
      </c>
      <c r="HM25" s="2">
        <v>1.2642225031605501E-3</v>
      </c>
      <c r="HN25" s="2">
        <v>1.0113780025284401E-2</v>
      </c>
      <c r="HO25" s="2">
        <v>1.39064475347661E-2</v>
      </c>
      <c r="HP25" s="2">
        <v>6.3211125158027801E-3</v>
      </c>
      <c r="HQ25" s="2">
        <v>1.2642225031605501E-3</v>
      </c>
      <c r="HR25" s="2">
        <v>1.2642225031605501E-3</v>
      </c>
      <c r="HS25" s="2">
        <v>0</v>
      </c>
      <c r="HT25" s="2">
        <v>1.2642225031605501E-3</v>
      </c>
      <c r="HU25" s="2">
        <v>3.79266750948166E-3</v>
      </c>
      <c r="HV25" s="2">
        <v>3.79266750948166E-3</v>
      </c>
      <c r="HW25" s="2">
        <v>3.79266750948166E-3</v>
      </c>
      <c r="HX25" s="2">
        <v>7.5853350189633304E-3</v>
      </c>
      <c r="HY25" s="2">
        <v>5.0568900126422203E-3</v>
      </c>
      <c r="HZ25" s="2">
        <v>1.2642225031605501E-3</v>
      </c>
      <c r="IA25" s="2">
        <v>3.79266750948166E-3</v>
      </c>
      <c r="IB25" s="2">
        <v>0</v>
      </c>
      <c r="IC25" s="2">
        <v>5.0568900126422203E-3</v>
      </c>
      <c r="ID25" s="2">
        <v>3.79266750948166E-3</v>
      </c>
      <c r="IE25" s="2">
        <v>2.5284450063211101E-3</v>
      </c>
      <c r="IF25" s="2">
        <v>4.5512010113779998E-2</v>
      </c>
      <c r="IG25" s="2">
        <v>0.111251580278128</v>
      </c>
      <c r="IH25" s="2">
        <v>5.30973451327433E-2</v>
      </c>
      <c r="II25" s="2">
        <v>7.5853350189633304E-3</v>
      </c>
      <c r="IJ25" s="2">
        <v>1.0113780025284401E-2</v>
      </c>
      <c r="IK25" s="2">
        <v>5.0568900126422203E-3</v>
      </c>
      <c r="IL25" s="2">
        <v>1.2642225031605499E-2</v>
      </c>
      <c r="IM25" s="2">
        <v>5.0568900126422203E-3</v>
      </c>
      <c r="IN25" s="2">
        <v>3.79266750948166E-3</v>
      </c>
      <c r="IO25" s="2">
        <v>3.79266750948166E-3</v>
      </c>
      <c r="IP25" s="2">
        <v>3.79266750948166E-3</v>
      </c>
      <c r="IQ25" s="2">
        <v>7.5853350189633304E-3</v>
      </c>
      <c r="IR25" s="2">
        <v>1.2642225031605501E-3</v>
      </c>
      <c r="IS25" s="2">
        <v>6.3211125158027801E-3</v>
      </c>
      <c r="IT25" s="2">
        <v>8.8495575221238902E-3</v>
      </c>
      <c r="IU25" s="2">
        <v>3.79266750948166E-3</v>
      </c>
      <c r="IV25" s="2">
        <v>2.5284450063211101E-3</v>
      </c>
      <c r="IW25" s="2">
        <v>3.79266750948166E-3</v>
      </c>
      <c r="IX25" s="2">
        <v>1.2642225031605501E-3</v>
      </c>
      <c r="IY25" s="2">
        <v>1.2642225031605501E-3</v>
      </c>
      <c r="IZ25" s="2">
        <v>3.79266750948166E-3</v>
      </c>
      <c r="JA25" s="2">
        <v>1.39064475347661E-2</v>
      </c>
      <c r="JB25" s="2">
        <v>6.3211125158027801E-3</v>
      </c>
      <c r="JC25" s="2">
        <v>1.0113780025284401E-2</v>
      </c>
      <c r="JD25" s="2">
        <v>7.5853350189633304E-3</v>
      </c>
      <c r="JE25" s="2">
        <v>5.0568900126422203E-3</v>
      </c>
      <c r="JF25" s="2">
        <v>5.0568900126422203E-3</v>
      </c>
      <c r="JG25" s="2">
        <v>5.0568900126422203E-3</v>
      </c>
      <c r="JH25" s="2">
        <v>1.0113780025284401E-2</v>
      </c>
      <c r="JI25" s="2">
        <v>3.79266750948166E-3</v>
      </c>
      <c r="JJ25" s="2">
        <v>2.5284450063211101E-3</v>
      </c>
      <c r="JK25" s="2">
        <v>2.5284450063211101E-3</v>
      </c>
      <c r="JL25" s="2">
        <v>6.3211125158027801E-3</v>
      </c>
      <c r="JM25" s="2">
        <v>3.79266750948166E-3</v>
      </c>
      <c r="JN25" s="2">
        <v>6.3211125158027801E-3</v>
      </c>
      <c r="JO25" s="2">
        <v>5.1833122629582798E-2</v>
      </c>
      <c r="JP25" s="2">
        <v>6.3211125158027801E-3</v>
      </c>
      <c r="JQ25" s="2">
        <v>5.3458551562217804E-3</v>
      </c>
    </row>
    <row r="26" spans="1:277" s="2" customFormat="1" x14ac:dyDescent="0.3">
      <c r="A26" s="2">
        <v>24</v>
      </c>
      <c r="B26" s="2">
        <v>0</v>
      </c>
      <c r="C26" s="2">
        <v>0</v>
      </c>
      <c r="D26" s="2">
        <v>1</v>
      </c>
      <c r="E26" s="2">
        <v>0</v>
      </c>
      <c r="F26" s="2">
        <v>0</v>
      </c>
      <c r="G26" s="2">
        <v>0</v>
      </c>
      <c r="H26" s="2">
        <v>0</v>
      </c>
      <c r="I26" s="2">
        <v>0</v>
      </c>
      <c r="J26" s="2">
        <v>0</v>
      </c>
      <c r="K26" s="2">
        <v>0</v>
      </c>
      <c r="L26" s="2">
        <v>7.6155462184873901E-2</v>
      </c>
      <c r="M26" s="2">
        <v>0.315126050420168</v>
      </c>
      <c r="N26" s="2">
        <v>1</v>
      </c>
      <c r="O26" s="2">
        <v>1.6281512605042001E-2</v>
      </c>
      <c r="T26" s="2">
        <v>1.06039915966386</v>
      </c>
      <c r="U26" s="2">
        <v>1</v>
      </c>
      <c r="V26" s="2">
        <v>1.6281512605042001E-2</v>
      </c>
      <c r="AA26" s="2">
        <v>0.96533613445378097</v>
      </c>
      <c r="AB26" s="2">
        <v>1.0504201680672199E-3</v>
      </c>
      <c r="AC26" s="2">
        <v>5.2521008403361299E-4</v>
      </c>
      <c r="AD26" s="2">
        <v>2.6260504201680601E-3</v>
      </c>
      <c r="AE26" s="2">
        <v>3.1512605042016799E-3</v>
      </c>
      <c r="AF26" s="2">
        <v>1.5756302521008399E-3</v>
      </c>
      <c r="AG26" s="2">
        <v>1.0504201680672199E-3</v>
      </c>
      <c r="AH26" s="2">
        <v>1.0504201680672199E-3</v>
      </c>
      <c r="AI26" s="2">
        <v>1.5756302521008399E-3</v>
      </c>
      <c r="AJ26" s="2">
        <v>5.2521008403361299E-4</v>
      </c>
      <c r="AK26" s="2">
        <v>0</v>
      </c>
      <c r="AL26" s="2">
        <v>2.6260504201680601E-3</v>
      </c>
      <c r="AM26" s="2">
        <v>3.1512605042016799E-3</v>
      </c>
      <c r="AN26" s="2">
        <v>2.1008403361344498E-3</v>
      </c>
      <c r="AO26" s="2">
        <v>4.7268907563025198E-3</v>
      </c>
      <c r="AP26" s="2">
        <v>8.9285714285714194E-3</v>
      </c>
      <c r="AQ26" s="2">
        <v>1.47058823529411E-2</v>
      </c>
      <c r="AR26" s="2">
        <v>1.8382352941176398E-2</v>
      </c>
      <c r="AS26" s="2">
        <v>2.3109243697478899E-2</v>
      </c>
      <c r="AT26" s="2">
        <v>3.4138655462184801E-2</v>
      </c>
      <c r="AU26" s="2">
        <v>4.7794117647058799E-2</v>
      </c>
      <c r="AV26" s="2">
        <v>5.0420168067226802E-2</v>
      </c>
      <c r="AW26" s="2">
        <v>6.3550420168067195E-2</v>
      </c>
      <c r="AX26" s="2">
        <v>7.0903361344537799E-2</v>
      </c>
      <c r="AY26" s="2">
        <v>6.8802521008403297E-2</v>
      </c>
      <c r="AZ26" s="2">
        <v>4.09663865546218E-2</v>
      </c>
      <c r="BA26" s="2">
        <v>2.6260504201680601E-3</v>
      </c>
      <c r="BB26" s="2">
        <v>2.1008403361344498E-3</v>
      </c>
      <c r="BC26" s="2">
        <v>5.2521008403361299E-4</v>
      </c>
      <c r="BD26" s="2">
        <v>0</v>
      </c>
      <c r="BE26" s="2">
        <v>5.2521008403361299E-4</v>
      </c>
      <c r="BF26" s="2">
        <v>1.5756302521008399E-3</v>
      </c>
      <c r="BG26" s="2">
        <v>1.5756302521008399E-3</v>
      </c>
      <c r="BH26" s="2">
        <v>2.1008403361344498E-3</v>
      </c>
      <c r="BI26" s="2">
        <v>1.5756302521008399E-3</v>
      </c>
      <c r="BJ26" s="2">
        <v>1.0504201680672199E-3</v>
      </c>
      <c r="BK26" s="2">
        <v>2.1008403361344498E-3</v>
      </c>
      <c r="BL26" s="2">
        <v>1.5756302521008399E-3</v>
      </c>
      <c r="BM26" s="2">
        <v>6.3025210084033598E-3</v>
      </c>
      <c r="BN26" s="2">
        <v>7.8781512605041997E-3</v>
      </c>
      <c r="BO26" s="2">
        <v>1.5231092436974699E-2</v>
      </c>
      <c r="BP26" s="2">
        <v>8.4033613445378096E-3</v>
      </c>
      <c r="BQ26" s="2">
        <v>3.1512605042016799E-3</v>
      </c>
      <c r="BR26" s="2">
        <v>2.1008403361344498E-3</v>
      </c>
      <c r="BS26" s="2">
        <v>3.6764705882352902E-3</v>
      </c>
      <c r="BT26" s="2">
        <v>2.6260504201680601E-3</v>
      </c>
      <c r="BU26" s="2">
        <v>4.7268907563025198E-3</v>
      </c>
      <c r="BV26" s="2">
        <v>1.0504201680672199E-3</v>
      </c>
      <c r="BW26" s="2">
        <v>1.5756302521008399E-3</v>
      </c>
      <c r="BX26" s="2">
        <v>5.2521008403361299E-4</v>
      </c>
      <c r="BY26" s="2">
        <v>2.1008403361344498E-3</v>
      </c>
      <c r="BZ26" s="2">
        <v>2.5118743149433599E-3</v>
      </c>
      <c r="CA26" s="2">
        <v>1.5756302521008399E-3</v>
      </c>
      <c r="CB26" s="2">
        <v>5.2521008403361299E-4</v>
      </c>
      <c r="CC26" s="2">
        <v>1.0504201680672199E-3</v>
      </c>
      <c r="CD26" s="2">
        <v>3.6764705882352902E-3</v>
      </c>
      <c r="CE26" s="2">
        <v>2.6260504201680601E-3</v>
      </c>
      <c r="CF26" s="2">
        <v>2.6260504201680601E-3</v>
      </c>
      <c r="CG26" s="2">
        <v>1.5756302521008399E-3</v>
      </c>
      <c r="CH26" s="2">
        <v>1.0504201680672199E-3</v>
      </c>
      <c r="CI26" s="2">
        <v>5.2521008403361299E-4</v>
      </c>
      <c r="CJ26" s="2">
        <v>3.6764705882352902E-3</v>
      </c>
      <c r="CK26" s="2">
        <v>3.1512605042016799E-3</v>
      </c>
      <c r="CL26" s="2">
        <v>3.1512605042016799E-3</v>
      </c>
      <c r="CM26" s="2">
        <v>2.6260504201680601E-3</v>
      </c>
      <c r="CN26" s="2">
        <v>3.6764705882352902E-3</v>
      </c>
      <c r="CO26" s="2">
        <v>5.2521008403361297E-3</v>
      </c>
      <c r="CP26" s="2">
        <v>2.1008403361344498E-3</v>
      </c>
      <c r="CQ26" s="2">
        <v>2.1008403361344498E-3</v>
      </c>
      <c r="CR26" s="2">
        <v>3.6764705882352902E-3</v>
      </c>
      <c r="CS26" s="2">
        <v>4.7268907563025198E-3</v>
      </c>
      <c r="CT26" s="2">
        <v>8.4033613445378096E-3</v>
      </c>
      <c r="CU26" s="2">
        <v>6.3025210084033598E-3</v>
      </c>
      <c r="CV26" s="2">
        <v>3.6764705882352902E-3</v>
      </c>
      <c r="CW26" s="2">
        <v>1.5756302521008399E-3</v>
      </c>
      <c r="CX26" s="2">
        <v>4.2016806722688996E-3</v>
      </c>
      <c r="CY26" s="2">
        <v>2.6260504201680601E-3</v>
      </c>
      <c r="CZ26" s="2">
        <v>1.5756302521008399E-3</v>
      </c>
      <c r="DA26" s="2">
        <v>3.6764705882352902E-3</v>
      </c>
      <c r="DB26" s="2">
        <v>3.1512605042016799E-3</v>
      </c>
      <c r="DC26" s="2">
        <v>4.7268907563025198E-3</v>
      </c>
      <c r="DD26" s="2">
        <v>9.4537815126050397E-3</v>
      </c>
      <c r="DE26" s="2">
        <v>7.3529411764705803E-3</v>
      </c>
      <c r="DF26" s="2">
        <v>9.9789915966386495E-3</v>
      </c>
      <c r="DG26" s="2">
        <v>9.9789915966386495E-3</v>
      </c>
      <c r="DH26" s="2">
        <v>6.8277310924369696E-3</v>
      </c>
      <c r="DI26" s="2">
        <v>7.3529411764705803E-3</v>
      </c>
      <c r="DJ26" s="2">
        <v>7.8781512605041997E-3</v>
      </c>
      <c r="DK26" s="2">
        <v>3.6764705882352902E-3</v>
      </c>
      <c r="DL26" s="2">
        <v>1.6806722689075598E-2</v>
      </c>
      <c r="DM26" s="2">
        <v>1.26050420168067E-2</v>
      </c>
      <c r="DN26" s="2">
        <v>6.8277310924369696E-3</v>
      </c>
      <c r="DO26" s="2">
        <v>6.3025210084033598E-3</v>
      </c>
      <c r="DP26" s="2">
        <v>4.2016806722688996E-3</v>
      </c>
      <c r="DQ26" s="2">
        <v>5.2521008403361297E-3</v>
      </c>
      <c r="DR26" s="2">
        <v>2.6260504201680601E-3</v>
      </c>
      <c r="DS26" s="2">
        <v>3.1512605042016799E-3</v>
      </c>
      <c r="DT26" s="2">
        <v>2.1008403361344498E-3</v>
      </c>
      <c r="DU26" s="2">
        <v>3.1512605042016799E-3</v>
      </c>
      <c r="DV26" s="2">
        <v>2.1008403361344498E-3</v>
      </c>
      <c r="DW26" s="2">
        <v>2.1008403361344498E-3</v>
      </c>
      <c r="DX26" s="2">
        <v>1.5756302521008399E-3</v>
      </c>
      <c r="DY26" s="2">
        <v>5.2521008403361299E-4</v>
      </c>
      <c r="DZ26" s="2">
        <v>1.5756302521008399E-3</v>
      </c>
      <c r="EA26" s="2">
        <v>5.2521008403361299E-4</v>
      </c>
      <c r="EB26" s="2">
        <v>1.5756302521008399E-3</v>
      </c>
      <c r="EC26" s="2">
        <v>2.6260504201680601E-3</v>
      </c>
      <c r="ED26" s="2">
        <v>2.6260504201680601E-3</v>
      </c>
      <c r="EE26" s="2">
        <v>4.7268907563025198E-3</v>
      </c>
      <c r="EF26" s="2">
        <v>9.4537815126050397E-3</v>
      </c>
      <c r="EG26" s="2">
        <v>4.7268907563025198E-3</v>
      </c>
      <c r="EH26" s="2">
        <v>5.7773109243697404E-3</v>
      </c>
      <c r="EI26" s="2">
        <v>3.6764705882352902E-3</v>
      </c>
      <c r="EJ26" s="2">
        <v>2.6260504201680601E-3</v>
      </c>
      <c r="EK26" s="2">
        <v>3.1512605042016799E-3</v>
      </c>
      <c r="EL26" s="2">
        <v>2.1008403361344498E-3</v>
      </c>
      <c r="EM26" s="2">
        <v>1.5756302521008399E-3</v>
      </c>
      <c r="EN26" s="2">
        <v>4.7268907563025198E-3</v>
      </c>
      <c r="EO26" s="2">
        <v>5.7773109243697404E-3</v>
      </c>
      <c r="EP26" s="2">
        <v>3.6764705882352902E-3</v>
      </c>
      <c r="EQ26" s="2">
        <v>3.6764705882352902E-3</v>
      </c>
      <c r="ER26" s="2">
        <v>4.7268907563025198E-3</v>
      </c>
      <c r="ES26" s="2">
        <v>6.3025210084033598E-3</v>
      </c>
      <c r="ET26" s="2">
        <v>7.3529411764705803E-3</v>
      </c>
      <c r="EU26" s="2">
        <v>7.3529411764705803E-3</v>
      </c>
      <c r="EV26" s="2">
        <v>2.82300420168067E-3</v>
      </c>
      <c r="EW26" s="2">
        <v>3.5014005602240799E-4</v>
      </c>
      <c r="EX26" s="2">
        <v>0</v>
      </c>
      <c r="EY26" s="2">
        <v>0</v>
      </c>
      <c r="EZ26" s="2">
        <v>0</v>
      </c>
      <c r="FA26" s="2">
        <v>0</v>
      </c>
      <c r="FB26" s="2">
        <v>5.2521008403361299E-4</v>
      </c>
      <c r="FC26" s="2">
        <v>5.2521008403361299E-4</v>
      </c>
      <c r="FD26" s="2">
        <v>0</v>
      </c>
      <c r="FE26" s="2">
        <v>5.2521008403361299E-4</v>
      </c>
      <c r="FF26" s="2">
        <v>2.1008403361344498E-3</v>
      </c>
      <c r="FG26" s="2">
        <v>1.0504201680672199E-3</v>
      </c>
      <c r="FH26" s="2">
        <v>0</v>
      </c>
      <c r="FI26" s="2">
        <v>0</v>
      </c>
      <c r="FJ26" s="2">
        <v>0</v>
      </c>
      <c r="FK26" s="2">
        <v>3.1512605042016799E-3</v>
      </c>
      <c r="FL26" s="2">
        <v>1.5756302521008399E-3</v>
      </c>
      <c r="FM26" s="2">
        <v>2.1008403361344498E-3</v>
      </c>
      <c r="FN26" s="2">
        <v>4.7268907563025198E-3</v>
      </c>
      <c r="FO26" s="2">
        <v>9.4537815126050397E-3</v>
      </c>
      <c r="FP26" s="2">
        <v>2.5210084033613401E-2</v>
      </c>
      <c r="FQ26" s="2">
        <v>2.5735294117646999E-2</v>
      </c>
      <c r="FR26" s="2">
        <v>2.78361344537815E-2</v>
      </c>
      <c r="FS26" s="2">
        <v>3.3088235294117599E-2</v>
      </c>
      <c r="FT26" s="2">
        <v>3.3613445378151197E-2</v>
      </c>
      <c r="FU26" s="2">
        <v>3.8865546218487299E-2</v>
      </c>
      <c r="FV26" s="2">
        <v>1.5756302521008399E-2</v>
      </c>
      <c r="FW26" s="2">
        <v>1.0504201680672199E-3</v>
      </c>
      <c r="FX26" s="2">
        <v>1.5756302521008399E-3</v>
      </c>
      <c r="FY26" s="2">
        <v>5.2521008403361299E-4</v>
      </c>
      <c r="FZ26" s="2">
        <v>0</v>
      </c>
      <c r="GA26" s="2">
        <v>0</v>
      </c>
      <c r="GB26" s="2">
        <v>5.2521008403361299E-4</v>
      </c>
      <c r="GC26" s="2">
        <v>1.5756302521008399E-3</v>
      </c>
      <c r="GD26" s="2">
        <v>2.1008403361344498E-3</v>
      </c>
      <c r="GE26" s="2">
        <v>5.2521008403361299E-4</v>
      </c>
      <c r="GF26" s="2">
        <v>1.0504201680672199E-3</v>
      </c>
      <c r="GG26" s="2">
        <v>0</v>
      </c>
      <c r="GH26" s="2">
        <v>0</v>
      </c>
      <c r="GI26" s="2">
        <v>1.0504201680672199E-3</v>
      </c>
      <c r="GJ26" s="2">
        <v>2.1008403361344498E-3</v>
      </c>
      <c r="GK26" s="2">
        <v>4.7268907563025198E-3</v>
      </c>
      <c r="GL26" s="2">
        <v>2.46848739495798E-2</v>
      </c>
      <c r="GM26" s="2">
        <v>2.1008403361344498E-3</v>
      </c>
      <c r="GN26" s="2">
        <v>2.1008403361344498E-3</v>
      </c>
      <c r="GO26" s="2">
        <v>1.5756302521008399E-3</v>
      </c>
      <c r="GP26" s="2">
        <v>4.7268907563025198E-3</v>
      </c>
      <c r="GQ26" s="2">
        <v>3.1512605042016799E-3</v>
      </c>
      <c r="GR26" s="2">
        <v>5.2521008403361299E-4</v>
      </c>
      <c r="GS26" s="2">
        <v>2.1008403361344498E-3</v>
      </c>
      <c r="GT26" s="2">
        <v>1.5756302521008399E-3</v>
      </c>
      <c r="GU26" s="2">
        <v>4.5898794300328798E-3</v>
      </c>
      <c r="GV26" s="2">
        <v>3.2563025210084001E-2</v>
      </c>
      <c r="GW26" s="2">
        <v>8.4033613445378096E-3</v>
      </c>
      <c r="GX26" s="2">
        <v>1.0504201680672199E-3</v>
      </c>
      <c r="GY26" s="2">
        <v>2.1008403361344498E-3</v>
      </c>
      <c r="GZ26" s="2">
        <v>1.0504201680672199E-3</v>
      </c>
      <c r="HA26" s="2">
        <v>1.5756302521008399E-3</v>
      </c>
      <c r="HB26" s="2">
        <v>6.8277310924369696E-3</v>
      </c>
      <c r="HC26" s="2">
        <v>3.1512605042016799E-3</v>
      </c>
      <c r="HD26" s="2">
        <v>1.0504201680672199E-3</v>
      </c>
      <c r="HE26" s="2">
        <v>1.5756302521008399E-3</v>
      </c>
      <c r="HF26" s="2">
        <v>2.6260504201680601E-3</v>
      </c>
      <c r="HG26" s="2">
        <v>1.5756302521008399E-3</v>
      </c>
      <c r="HH26" s="2">
        <v>2.1008403361344498E-3</v>
      </c>
      <c r="HI26" s="2">
        <v>1.0504201680672199E-3</v>
      </c>
      <c r="HJ26" s="2">
        <v>5.2521008403361297E-3</v>
      </c>
      <c r="HK26" s="2">
        <v>2.6260504201680601E-3</v>
      </c>
      <c r="HL26" s="2">
        <v>1.5756302521008399E-3</v>
      </c>
      <c r="HM26" s="2">
        <v>3.6764705882352902E-3</v>
      </c>
      <c r="HN26" s="2">
        <v>1.5756302521008399E-3</v>
      </c>
      <c r="HO26" s="2">
        <v>3.1512605042016799E-3</v>
      </c>
      <c r="HP26" s="2">
        <v>2.1008403361344498E-3</v>
      </c>
      <c r="HQ26" s="2">
        <v>8.9285714285714194E-3</v>
      </c>
      <c r="HR26" s="2">
        <v>3.1512605042016799E-3</v>
      </c>
      <c r="HS26" s="2">
        <v>1.5756302521008399E-3</v>
      </c>
      <c r="HT26" s="2">
        <v>1.0504201680672199E-3</v>
      </c>
      <c r="HU26" s="2">
        <v>2.6260504201680601E-3</v>
      </c>
      <c r="HV26" s="2">
        <v>1.0504201680672199E-3</v>
      </c>
      <c r="HW26" s="2">
        <v>1.5756302521008399E-3</v>
      </c>
      <c r="HX26" s="2">
        <v>1.0504201680672199E-3</v>
      </c>
      <c r="HY26" s="2">
        <v>1.0504201680672199E-3</v>
      </c>
      <c r="HZ26" s="2">
        <v>1.0504201680672199E-3</v>
      </c>
      <c r="IA26" s="2">
        <v>1.5756302521008399E-3</v>
      </c>
      <c r="IB26" s="2">
        <v>2.6260504201680601E-3</v>
      </c>
      <c r="IC26" s="2">
        <v>1.5756302521008399E-3</v>
      </c>
      <c r="ID26" s="2">
        <v>4.7268907563025198E-3</v>
      </c>
      <c r="IE26" s="2">
        <v>4.2016806722688996E-3</v>
      </c>
      <c r="IF26" s="2">
        <v>2.46848739495798E-2</v>
      </c>
      <c r="IG26" s="2">
        <v>7.1428571428571397E-2</v>
      </c>
      <c r="IH26" s="2">
        <v>5.1995798319327699E-2</v>
      </c>
      <c r="II26" s="2">
        <v>2.1533613445378099E-2</v>
      </c>
      <c r="IJ26" s="2">
        <v>8.9285714285714194E-3</v>
      </c>
      <c r="IK26" s="2">
        <v>6.3025210084033598E-3</v>
      </c>
      <c r="IL26" s="2">
        <v>1.5756302521008399E-3</v>
      </c>
      <c r="IM26" s="2">
        <v>2.6260504201680601E-3</v>
      </c>
      <c r="IN26" s="2">
        <v>3.1512605042016799E-3</v>
      </c>
      <c r="IO26" s="2">
        <v>1.5756302521008399E-3</v>
      </c>
      <c r="IP26" s="2">
        <v>4.2016806722688996E-3</v>
      </c>
      <c r="IQ26" s="2">
        <v>4.7268907563025198E-3</v>
      </c>
      <c r="IR26" s="2">
        <v>4.2016806722688996E-3</v>
      </c>
      <c r="IS26" s="2">
        <v>4.7268907563025198E-3</v>
      </c>
      <c r="IT26" s="2">
        <v>7.3529411764705803E-3</v>
      </c>
      <c r="IU26" s="2">
        <v>6.8277310924369696E-3</v>
      </c>
      <c r="IV26" s="2">
        <v>5.2521008403361297E-3</v>
      </c>
      <c r="IW26" s="2">
        <v>5.7773109243697404E-3</v>
      </c>
      <c r="IX26" s="2">
        <v>1.5756302521008399E-3</v>
      </c>
      <c r="IY26" s="2">
        <v>4.2016806722688996E-3</v>
      </c>
      <c r="IZ26" s="2">
        <v>6.3025210084033598E-3</v>
      </c>
      <c r="JA26" s="2">
        <v>4.7268907563025198E-3</v>
      </c>
      <c r="JB26" s="2">
        <v>1.7331932773109199E-2</v>
      </c>
      <c r="JC26" s="2">
        <v>8.4033613445378096E-3</v>
      </c>
      <c r="JD26" s="2">
        <v>7.3529411764705803E-3</v>
      </c>
      <c r="JE26" s="2">
        <v>2.1008403361344498E-3</v>
      </c>
      <c r="JF26" s="2">
        <v>2.6260504201680601E-3</v>
      </c>
      <c r="JG26" s="2">
        <v>1.5756302521008399E-3</v>
      </c>
      <c r="JH26" s="2">
        <v>3.1512605042016799E-3</v>
      </c>
      <c r="JI26" s="2">
        <v>3.6764705882352902E-3</v>
      </c>
      <c r="JJ26" s="2">
        <v>8.9285714285714194E-3</v>
      </c>
      <c r="JK26" s="2">
        <v>3.6764705882352902E-3</v>
      </c>
      <c r="JL26" s="2">
        <v>7.8781512605041997E-3</v>
      </c>
      <c r="JM26" s="2">
        <v>4.7268907563025198E-3</v>
      </c>
      <c r="JN26" s="2">
        <v>5.7773109243697404E-3</v>
      </c>
      <c r="JO26" s="2">
        <v>5.2521008403361297E-3</v>
      </c>
      <c r="JP26" s="2">
        <v>6.8277310924369696E-3</v>
      </c>
      <c r="JQ26" s="2">
        <v>3.5733043217286899E-3</v>
      </c>
    </row>
    <row r="27" spans="1:277" s="2" customFormat="1" x14ac:dyDescent="0.3">
      <c r="A27" s="2">
        <v>25</v>
      </c>
      <c r="B27" s="2">
        <v>0</v>
      </c>
      <c r="C27" s="2">
        <v>0</v>
      </c>
      <c r="D27" s="2">
        <v>1</v>
      </c>
      <c r="E27" s="2">
        <v>0</v>
      </c>
      <c r="F27" s="2">
        <v>0</v>
      </c>
      <c r="G27" s="2">
        <v>0</v>
      </c>
      <c r="H27" s="2">
        <v>0</v>
      </c>
      <c r="I27" s="2">
        <v>0</v>
      </c>
      <c r="J27" s="2">
        <v>0</v>
      </c>
      <c r="K27" s="2">
        <v>0</v>
      </c>
      <c r="L27" s="2">
        <v>8.4745762711864403E-2</v>
      </c>
      <c r="T27" s="2">
        <v>1.3905084745762699</v>
      </c>
      <c r="AA27" s="2">
        <v>0.59525423728813498</v>
      </c>
      <c r="AB27" s="2">
        <v>1.3559322033898299E-3</v>
      </c>
      <c r="AC27" s="2">
        <v>2.0338983050847402E-3</v>
      </c>
      <c r="AD27" s="2">
        <v>6.7796610169491497E-4</v>
      </c>
      <c r="AE27" s="2">
        <v>0</v>
      </c>
      <c r="AF27" s="2">
        <v>1.3559322033898299E-3</v>
      </c>
      <c r="AG27" s="2">
        <v>0</v>
      </c>
      <c r="AH27" s="2">
        <v>6.7796610169491497E-4</v>
      </c>
      <c r="AI27" s="2">
        <v>0</v>
      </c>
      <c r="AJ27" s="2">
        <v>1.3559322033898299E-3</v>
      </c>
      <c r="AK27" s="2">
        <v>0</v>
      </c>
      <c r="AL27" s="2">
        <v>1.3559322033898299E-3</v>
      </c>
      <c r="AM27" s="2">
        <v>2.7118644067796599E-3</v>
      </c>
      <c r="AN27" s="2">
        <v>2.0338983050847402E-3</v>
      </c>
      <c r="AO27" s="2">
        <v>4.7457627118643996E-3</v>
      </c>
      <c r="AP27" s="2">
        <v>1.01694915254237E-2</v>
      </c>
      <c r="AQ27" s="2">
        <v>1.08474576271186E-2</v>
      </c>
      <c r="AR27" s="2">
        <v>1.8305084745762701E-2</v>
      </c>
      <c r="AS27" s="2">
        <v>2.6440677966101601E-2</v>
      </c>
      <c r="AT27" s="2">
        <v>5.1525423728813503E-2</v>
      </c>
      <c r="AU27" s="2">
        <v>5.5593220338983E-2</v>
      </c>
      <c r="AV27" s="2">
        <v>6.9152542372881307E-2</v>
      </c>
      <c r="AW27" s="2">
        <v>7.6610169491525396E-2</v>
      </c>
      <c r="AX27" s="2">
        <v>6.5084745762711796E-2</v>
      </c>
      <c r="AY27" s="2">
        <v>5.35593220338983E-2</v>
      </c>
      <c r="AZ27" s="2">
        <v>2.1016949152542298E-2</v>
      </c>
      <c r="BA27" s="2">
        <v>6.7796610169491497E-4</v>
      </c>
      <c r="BB27" s="2">
        <v>4.0677966101694898E-3</v>
      </c>
      <c r="BC27" s="2">
        <v>1.3559322033898299E-3</v>
      </c>
      <c r="BD27" s="2">
        <v>2.0338983050847402E-3</v>
      </c>
      <c r="BE27" s="2">
        <v>3.3898305084745701E-3</v>
      </c>
      <c r="BF27" s="2">
        <v>6.7796610169491497E-4</v>
      </c>
      <c r="BG27" s="2">
        <v>4.7457627118643996E-3</v>
      </c>
      <c r="BH27" s="2">
        <v>2.0338983050847402E-3</v>
      </c>
      <c r="BI27" s="2">
        <v>2.0338983050847402E-3</v>
      </c>
      <c r="BJ27" s="2">
        <v>6.7796610169491497E-4</v>
      </c>
      <c r="BK27" s="2">
        <v>3.3898305084745701E-3</v>
      </c>
      <c r="BL27" s="2">
        <v>3.3898305084745701E-3</v>
      </c>
      <c r="BM27" s="2">
        <v>6.7796610169491497E-4</v>
      </c>
      <c r="BN27" s="2">
        <v>0</v>
      </c>
      <c r="BO27" s="2">
        <v>6.7796610169491497E-4</v>
      </c>
      <c r="BP27" s="2">
        <v>1.3559322033898299E-3</v>
      </c>
      <c r="BQ27" s="2">
        <v>2.7118644067796599E-3</v>
      </c>
      <c r="BR27" s="2">
        <v>1.3559322033898299E-3</v>
      </c>
      <c r="BS27" s="2">
        <v>3.3898305084745701E-3</v>
      </c>
      <c r="BT27" s="2">
        <v>3.3898305084745701E-3</v>
      </c>
      <c r="BU27" s="2">
        <v>3.3898305084745701E-3</v>
      </c>
      <c r="BV27" s="2">
        <v>4.0677966101694898E-3</v>
      </c>
      <c r="BW27" s="2">
        <v>6.7796610169491497E-3</v>
      </c>
      <c r="BX27" s="2">
        <v>8.1355932203389797E-3</v>
      </c>
      <c r="BY27" s="2">
        <v>1.5593220338982999E-2</v>
      </c>
      <c r="BZ27" s="2">
        <v>1.65070007369196E-3</v>
      </c>
      <c r="CA27" s="2">
        <v>1.3559322033898299E-3</v>
      </c>
      <c r="CB27" s="2">
        <v>6.7796610169491497E-4</v>
      </c>
      <c r="CC27" s="2">
        <v>0</v>
      </c>
      <c r="CD27" s="2">
        <v>6.7796610169491497E-4</v>
      </c>
      <c r="CE27" s="2">
        <v>1.3559322033898299E-3</v>
      </c>
      <c r="CF27" s="2">
        <v>1.3559322033898299E-3</v>
      </c>
      <c r="CG27" s="2">
        <v>6.7796610169491497E-4</v>
      </c>
      <c r="CH27" s="2">
        <v>0</v>
      </c>
      <c r="CI27" s="2">
        <v>6.7796610169491497E-4</v>
      </c>
      <c r="CJ27" s="2">
        <v>1.3559322033898299E-3</v>
      </c>
      <c r="CK27" s="2">
        <v>2.7118644067796599E-3</v>
      </c>
      <c r="CL27" s="2">
        <v>2.7118644067796599E-3</v>
      </c>
      <c r="CM27" s="2">
        <v>1.3559322033898299E-3</v>
      </c>
      <c r="CN27" s="2">
        <v>6.7796610169491497E-4</v>
      </c>
      <c r="CO27" s="2">
        <v>2.7118644067796599E-3</v>
      </c>
      <c r="CP27" s="2">
        <v>1.3559322033898299E-3</v>
      </c>
      <c r="CQ27" s="2">
        <v>6.7796610169491497E-4</v>
      </c>
      <c r="CR27" s="2">
        <v>3.3898305084745701E-3</v>
      </c>
      <c r="CS27" s="2">
        <v>6.7796610169491497E-4</v>
      </c>
      <c r="CT27" s="2">
        <v>1.3559322033898299E-3</v>
      </c>
      <c r="CU27" s="2">
        <v>2.7118644067796599E-3</v>
      </c>
      <c r="CV27" s="2">
        <v>2.7118644067796599E-3</v>
      </c>
      <c r="CW27" s="2">
        <v>4.0677966101694898E-3</v>
      </c>
      <c r="CX27" s="2">
        <v>4.0677966101694898E-3</v>
      </c>
      <c r="CY27" s="2">
        <v>4.7457627118643996E-3</v>
      </c>
      <c r="CZ27" s="2">
        <v>4.7457627118643996E-3</v>
      </c>
      <c r="DA27" s="2">
        <v>6.7796610169491497E-3</v>
      </c>
      <c r="DB27" s="2">
        <v>6.7796610169491497E-3</v>
      </c>
      <c r="DC27" s="2">
        <v>6.7796610169491497E-3</v>
      </c>
      <c r="DD27" s="2">
        <v>8.1355932203389797E-3</v>
      </c>
      <c r="DE27" s="2">
        <v>1.08474576271186E-2</v>
      </c>
      <c r="DF27" s="2">
        <v>9.4915254237288096E-3</v>
      </c>
      <c r="DG27" s="2">
        <v>1.1525423728813501E-2</v>
      </c>
      <c r="DH27" s="2">
        <v>1.28813559322033E-2</v>
      </c>
      <c r="DI27" s="2">
        <v>1.4237288135593201E-2</v>
      </c>
      <c r="DJ27" s="2">
        <v>1.49152542372881E-2</v>
      </c>
      <c r="DK27" s="2">
        <v>1.28813559322033E-2</v>
      </c>
      <c r="DL27" s="2">
        <v>1.1525423728813501E-2</v>
      </c>
      <c r="DM27" s="2">
        <v>6.1016949152542304E-3</v>
      </c>
      <c r="DN27" s="2">
        <v>7.4576271186440604E-3</v>
      </c>
      <c r="DO27" s="2">
        <v>4.0677966101694898E-3</v>
      </c>
      <c r="DP27" s="2">
        <v>2.0338983050847402E-3</v>
      </c>
      <c r="DQ27" s="2">
        <v>6.7796610169491497E-4</v>
      </c>
      <c r="DR27" s="2">
        <v>2.7118644067796599E-3</v>
      </c>
      <c r="DS27" s="2">
        <v>2.0338983050847402E-3</v>
      </c>
      <c r="DT27" s="2">
        <v>2.0338983050847402E-3</v>
      </c>
      <c r="DU27" s="2">
        <v>6.7796610169491497E-4</v>
      </c>
      <c r="DV27" s="2">
        <v>1.3559322033898299E-3</v>
      </c>
      <c r="DW27" s="2">
        <v>0</v>
      </c>
      <c r="DX27" s="2">
        <v>2.7118644067796599E-3</v>
      </c>
      <c r="DY27" s="2">
        <v>4.0677966101694898E-3</v>
      </c>
      <c r="DZ27" s="2">
        <v>2.7118644067796599E-3</v>
      </c>
      <c r="EA27" s="2">
        <v>3.3898305084745701E-3</v>
      </c>
      <c r="EB27" s="2">
        <v>2.7118644067796599E-3</v>
      </c>
      <c r="EC27" s="2">
        <v>6.7796610169491497E-4</v>
      </c>
      <c r="ED27" s="2">
        <v>4.0677966101694898E-3</v>
      </c>
      <c r="EE27" s="2">
        <v>4.0677966101694898E-3</v>
      </c>
      <c r="EF27" s="2">
        <v>3.3898305084745701E-3</v>
      </c>
      <c r="EG27" s="2">
        <v>4.7457627118643996E-3</v>
      </c>
      <c r="EH27" s="2">
        <v>1.3559322033898299E-3</v>
      </c>
      <c r="EI27" s="2">
        <v>5.4237288135593198E-3</v>
      </c>
      <c r="EJ27" s="2">
        <v>3.3898305084745701E-3</v>
      </c>
      <c r="EK27" s="2">
        <v>1.3559322033898299E-3</v>
      </c>
      <c r="EL27" s="2">
        <v>4.0677966101694898E-3</v>
      </c>
      <c r="EM27" s="2">
        <v>1.3559322033898299E-3</v>
      </c>
      <c r="EN27" s="2">
        <v>7.4576271186440604E-3</v>
      </c>
      <c r="EO27" s="2">
        <v>2.7118644067796599E-3</v>
      </c>
      <c r="EP27" s="2">
        <v>5.4237288135593198E-3</v>
      </c>
      <c r="EQ27" s="2">
        <v>6.1016949152542304E-3</v>
      </c>
      <c r="ER27" s="2">
        <v>2.7118644067796599E-3</v>
      </c>
      <c r="ES27" s="2">
        <v>6.1016949152542304E-3</v>
      </c>
      <c r="ET27" s="2">
        <v>6.7796610169491497E-3</v>
      </c>
      <c r="EU27" s="2">
        <v>4.7457627118643996E-3</v>
      </c>
      <c r="EV27" s="2">
        <v>4.2526964560862801E-3</v>
      </c>
      <c r="EW27" s="2">
        <v>0</v>
      </c>
      <c r="EX27" s="2">
        <v>0</v>
      </c>
      <c r="EY27" s="2">
        <v>0</v>
      </c>
      <c r="EZ27" s="2">
        <v>0</v>
      </c>
      <c r="FA27" s="2">
        <v>0</v>
      </c>
      <c r="FB27" s="2">
        <v>0</v>
      </c>
      <c r="FC27" s="2">
        <v>1.3559322033898299E-3</v>
      </c>
      <c r="FD27" s="2">
        <v>3.3898305084745701E-3</v>
      </c>
      <c r="FE27" s="2">
        <v>0</v>
      </c>
      <c r="FF27" s="2">
        <v>6.7796610169491497E-4</v>
      </c>
      <c r="FG27" s="2">
        <v>0</v>
      </c>
      <c r="FH27" s="2">
        <v>6.7796610169491497E-4</v>
      </c>
      <c r="FI27" s="2">
        <v>6.7796610169491497E-4</v>
      </c>
      <c r="FJ27" s="2">
        <v>0</v>
      </c>
      <c r="FK27" s="2">
        <v>0</v>
      </c>
      <c r="FL27" s="2">
        <v>1.3559322033898299E-3</v>
      </c>
      <c r="FM27" s="2">
        <v>1.3559322033898299E-3</v>
      </c>
      <c r="FN27" s="2">
        <v>6.7796610169491497E-4</v>
      </c>
      <c r="FO27" s="2">
        <v>6.7796610169491497E-4</v>
      </c>
      <c r="FP27" s="2">
        <v>3.4576271186440598E-2</v>
      </c>
      <c r="FQ27" s="2">
        <v>3.5254237288135502E-2</v>
      </c>
      <c r="FR27" s="2">
        <v>3.9322033898304999E-2</v>
      </c>
      <c r="FS27" s="2">
        <v>2.5084745762711799E-2</v>
      </c>
      <c r="FT27" s="2">
        <v>4.40677966101694E-2</v>
      </c>
      <c r="FU27" s="2">
        <v>5.7627118644067797E-2</v>
      </c>
      <c r="FV27" s="2">
        <v>8.1355932203389797E-3</v>
      </c>
      <c r="FW27" s="2">
        <v>2.7118644067796599E-3</v>
      </c>
      <c r="FX27" s="2">
        <v>3.3898305084745701E-3</v>
      </c>
      <c r="FY27" s="2">
        <v>0</v>
      </c>
      <c r="FZ27" s="2">
        <v>2.0338983050847402E-3</v>
      </c>
      <c r="GA27" s="2">
        <v>2.0338983050847402E-3</v>
      </c>
      <c r="GB27" s="2">
        <v>2.7118644067796599E-3</v>
      </c>
      <c r="GC27" s="2">
        <v>6.7796610169491497E-4</v>
      </c>
      <c r="GD27" s="2">
        <v>1.3559322033898299E-3</v>
      </c>
      <c r="GE27" s="2">
        <v>1.3559322033898299E-3</v>
      </c>
      <c r="GF27" s="2">
        <v>0</v>
      </c>
      <c r="GG27" s="2">
        <v>1.3559322033898299E-3</v>
      </c>
      <c r="GH27" s="2">
        <v>1.3559322033898299E-3</v>
      </c>
      <c r="GI27" s="2">
        <v>1.3559322033898299E-3</v>
      </c>
      <c r="GJ27" s="2">
        <v>6.7796610169491497E-4</v>
      </c>
      <c r="GK27" s="2">
        <v>6.7796610169491497E-4</v>
      </c>
      <c r="GL27" s="2">
        <v>6.7796610169491497E-4</v>
      </c>
      <c r="GM27" s="2">
        <v>4.0677966101694898E-3</v>
      </c>
      <c r="GN27" s="2">
        <v>5.4237288135593198E-3</v>
      </c>
      <c r="GO27" s="2">
        <v>3.3898305084745701E-3</v>
      </c>
      <c r="GP27" s="2">
        <v>2.7118644067796599E-3</v>
      </c>
      <c r="GQ27" s="2">
        <v>1.3559322033898299E-3</v>
      </c>
      <c r="GR27" s="2">
        <v>0</v>
      </c>
      <c r="GS27" s="2">
        <v>2.0338983050847402E-3</v>
      </c>
      <c r="GT27" s="2">
        <v>4.0677966101694898E-3</v>
      </c>
      <c r="GU27" s="2">
        <v>2.32866617538688E-3</v>
      </c>
      <c r="GV27" s="2">
        <v>1.3559322033898299E-3</v>
      </c>
      <c r="GW27" s="2">
        <v>2.0338983050847402E-3</v>
      </c>
      <c r="GX27" s="2">
        <v>0</v>
      </c>
      <c r="GY27" s="2">
        <v>1.3559322033898299E-3</v>
      </c>
      <c r="GZ27" s="2">
        <v>0</v>
      </c>
      <c r="HA27" s="2">
        <v>6.7796610169491497E-4</v>
      </c>
      <c r="HB27" s="2">
        <v>0</v>
      </c>
      <c r="HC27" s="2">
        <v>0</v>
      </c>
      <c r="HD27" s="2">
        <v>2.0338983050847402E-3</v>
      </c>
      <c r="HE27" s="2">
        <v>6.7796610169491497E-4</v>
      </c>
      <c r="HF27" s="2">
        <v>0</v>
      </c>
      <c r="HG27" s="2">
        <v>0</v>
      </c>
      <c r="HH27" s="2">
        <v>2.0338983050847402E-3</v>
      </c>
      <c r="HI27" s="2">
        <v>1.3559322033898299E-3</v>
      </c>
      <c r="HJ27" s="2">
        <v>9.4915254237288096E-3</v>
      </c>
      <c r="HK27" s="2">
        <v>1.3559322033898299E-3</v>
      </c>
      <c r="HL27" s="2">
        <v>2.7118644067796599E-3</v>
      </c>
      <c r="HM27" s="2">
        <v>2.0338983050847402E-3</v>
      </c>
      <c r="HN27" s="2">
        <v>1.3559322033898299E-3</v>
      </c>
      <c r="HO27" s="2">
        <v>1.5593220338982999E-2</v>
      </c>
      <c r="HP27" s="2">
        <v>4.0677966101694898E-3</v>
      </c>
      <c r="HQ27" s="2">
        <v>2.0338983050847402E-3</v>
      </c>
      <c r="HR27" s="2">
        <v>6.7796610169491497E-4</v>
      </c>
      <c r="HS27" s="2">
        <v>2.7118644067796599E-3</v>
      </c>
      <c r="HT27" s="2">
        <v>1.3559322033898299E-3</v>
      </c>
      <c r="HU27" s="2">
        <v>4.0677966101694898E-3</v>
      </c>
      <c r="HV27" s="2">
        <v>2.0338983050847402E-3</v>
      </c>
      <c r="HW27" s="2">
        <v>1.3559322033898299E-3</v>
      </c>
      <c r="HX27" s="2">
        <v>4.7457627118643996E-3</v>
      </c>
      <c r="HY27" s="2">
        <v>3.3898305084745701E-3</v>
      </c>
      <c r="HZ27" s="2">
        <v>2.0338983050847402E-3</v>
      </c>
      <c r="IA27" s="2">
        <v>4.7457627118643996E-3</v>
      </c>
      <c r="IB27" s="2">
        <v>6.7796610169491497E-4</v>
      </c>
      <c r="IC27" s="2">
        <v>4.7457627118643996E-3</v>
      </c>
      <c r="ID27" s="2">
        <v>3.3898305084745701E-3</v>
      </c>
      <c r="IE27" s="2">
        <v>1.3559322033898299E-3</v>
      </c>
      <c r="IF27" s="2">
        <v>3.5254237288135502E-2</v>
      </c>
      <c r="IG27" s="2">
        <v>6.7118644067796607E-2</v>
      </c>
      <c r="IH27" s="2">
        <v>6.9830508474576197E-2</v>
      </c>
      <c r="II27" s="2">
        <v>4.6101694915254197E-2</v>
      </c>
      <c r="IJ27" s="2">
        <v>8.8135593220338895E-3</v>
      </c>
      <c r="IK27" s="2">
        <v>1.5593220338982999E-2</v>
      </c>
      <c r="IL27" s="2">
        <v>4.7457627118643996E-3</v>
      </c>
      <c r="IM27" s="2">
        <v>4.7457627118643996E-3</v>
      </c>
      <c r="IN27" s="2">
        <v>2.7118644067796599E-3</v>
      </c>
      <c r="IO27" s="2">
        <v>8.1355932203389797E-3</v>
      </c>
      <c r="IP27" s="2">
        <v>1.3559322033898299E-3</v>
      </c>
      <c r="IQ27" s="2">
        <v>1.3559322033898299E-3</v>
      </c>
      <c r="IR27" s="2">
        <v>2.7118644067796599E-3</v>
      </c>
      <c r="IS27" s="2">
        <v>2.7118644067796599E-3</v>
      </c>
      <c r="IT27" s="2">
        <v>2.0338983050847402E-3</v>
      </c>
      <c r="IU27" s="2">
        <v>1.01694915254237E-2</v>
      </c>
      <c r="IV27" s="2">
        <v>2.7118644067796599E-3</v>
      </c>
      <c r="IW27" s="2">
        <v>3.3898305084745701E-3</v>
      </c>
      <c r="IX27" s="2">
        <v>6.7796610169491497E-4</v>
      </c>
      <c r="IY27" s="2">
        <v>6.1016949152542304E-3</v>
      </c>
      <c r="IZ27" s="2">
        <v>1.3559322033898299E-3</v>
      </c>
      <c r="JA27" s="2">
        <v>1.3559322033898299E-3</v>
      </c>
      <c r="JB27" s="2">
        <v>9.4915254237288096E-3</v>
      </c>
      <c r="JC27" s="2">
        <v>9.4915254237288096E-3</v>
      </c>
      <c r="JD27" s="2">
        <v>5.4237288135593198E-3</v>
      </c>
      <c r="JE27" s="2">
        <v>4.0677966101694898E-3</v>
      </c>
      <c r="JF27" s="2">
        <v>9.4915254237288096E-3</v>
      </c>
      <c r="JG27" s="2">
        <v>6.7796610169491497E-4</v>
      </c>
      <c r="JH27" s="2">
        <v>1.3559322033898299E-3</v>
      </c>
      <c r="JI27" s="2">
        <v>1.1525423728813501E-2</v>
      </c>
      <c r="JJ27" s="2">
        <v>1.22033898305084E-2</v>
      </c>
      <c r="JK27" s="2">
        <v>4.7457627118643996E-3</v>
      </c>
      <c r="JL27" s="2">
        <v>1.08474576271186E-2</v>
      </c>
      <c r="JM27" s="2">
        <v>3.3898305084745701E-3</v>
      </c>
      <c r="JN27" s="2">
        <v>6.1016949152542304E-3</v>
      </c>
      <c r="JO27" s="2">
        <v>4.0677966101694898E-3</v>
      </c>
      <c r="JP27" s="2">
        <v>4.0677966101694898E-3</v>
      </c>
      <c r="JQ27" s="2">
        <v>5.2265023112480699E-3</v>
      </c>
    </row>
    <row r="28" spans="1:277" s="2" customFormat="1" x14ac:dyDescent="0.3">
      <c r="A28" s="2">
        <v>26</v>
      </c>
      <c r="B28" s="2">
        <v>0</v>
      </c>
      <c r="C28" s="2">
        <v>0</v>
      </c>
      <c r="D28" s="2">
        <v>1</v>
      </c>
      <c r="E28" s="2">
        <v>0</v>
      </c>
      <c r="F28" s="2">
        <v>0</v>
      </c>
      <c r="G28" s="2">
        <v>0</v>
      </c>
      <c r="H28" s="2">
        <v>0</v>
      </c>
      <c r="I28" s="2">
        <v>0</v>
      </c>
      <c r="J28" s="2">
        <v>0</v>
      </c>
      <c r="K28" s="2">
        <v>0</v>
      </c>
      <c r="L28" s="2">
        <v>9.4339622641509399E-2</v>
      </c>
      <c r="M28" s="2">
        <v>0.23584905660377301</v>
      </c>
      <c r="N28" s="2">
        <v>1</v>
      </c>
      <c r="O28" s="2">
        <v>1.6981132075471601E-2</v>
      </c>
      <c r="U28" s="2">
        <v>1</v>
      </c>
      <c r="V28" s="2">
        <v>1.6981132075471601E-2</v>
      </c>
      <c r="AA28" s="2">
        <v>1.4918868633962199</v>
      </c>
      <c r="AB28" s="2">
        <v>1.2578616352201201E-3</v>
      </c>
      <c r="AC28" s="2">
        <v>9.4339622641509402E-4</v>
      </c>
      <c r="AD28" s="2">
        <v>0</v>
      </c>
      <c r="AE28" s="2">
        <v>9.4339622641509402E-4</v>
      </c>
      <c r="AF28" s="2">
        <v>0</v>
      </c>
      <c r="AG28" s="2">
        <v>2.8301886792452798E-3</v>
      </c>
      <c r="AH28" s="2">
        <v>0</v>
      </c>
      <c r="AI28" s="2">
        <v>9.4339622641509402E-4</v>
      </c>
      <c r="AJ28" s="2">
        <v>1.88679245283018E-3</v>
      </c>
      <c r="AK28" s="2">
        <v>1.88679245283018E-3</v>
      </c>
      <c r="AL28" s="2">
        <v>9.4339622641509402E-4</v>
      </c>
      <c r="AM28" s="2">
        <v>3.77358490566037E-3</v>
      </c>
      <c r="AN28" s="2">
        <v>5.6603773584905596E-3</v>
      </c>
      <c r="AO28" s="2">
        <v>3.77358490566037E-3</v>
      </c>
      <c r="AP28" s="2">
        <v>6.6037735849056598E-3</v>
      </c>
      <c r="AQ28" s="2">
        <v>1.2264150943396199E-2</v>
      </c>
      <c r="AR28" s="2">
        <v>6.6037735849056598E-3</v>
      </c>
      <c r="AS28" s="2">
        <v>1.41509433962264E-2</v>
      </c>
      <c r="AT28" s="2">
        <v>2.7358490566037699E-2</v>
      </c>
      <c r="AU28" s="2">
        <v>4.5283018867924497E-2</v>
      </c>
      <c r="AV28" s="2">
        <v>5.6603773584905599E-2</v>
      </c>
      <c r="AW28" s="2">
        <v>7.7358490566037705E-2</v>
      </c>
      <c r="AX28" s="2">
        <v>6.0377358490565997E-2</v>
      </c>
      <c r="AY28" s="2">
        <v>5.0943396226415097E-2</v>
      </c>
      <c r="AZ28" s="2">
        <v>3.8679245283018797E-2</v>
      </c>
      <c r="BA28" s="2">
        <v>6.6037735849056598E-3</v>
      </c>
      <c r="BB28" s="2">
        <v>2.8301886792452798E-3</v>
      </c>
      <c r="BC28" s="2">
        <v>1.88679245283018E-3</v>
      </c>
      <c r="BD28" s="2">
        <v>9.4339622641509402E-4</v>
      </c>
      <c r="BE28" s="2">
        <v>3.77358490566037E-3</v>
      </c>
      <c r="BF28" s="2">
        <v>9.4339622641509402E-4</v>
      </c>
      <c r="BG28" s="2">
        <v>9.4339622641509402E-4</v>
      </c>
      <c r="BH28" s="2">
        <v>1.88679245283018E-3</v>
      </c>
      <c r="BI28" s="2">
        <v>3.77358490566037E-3</v>
      </c>
      <c r="BJ28" s="2">
        <v>0</v>
      </c>
      <c r="BK28" s="2">
        <v>1.88679245283018E-3</v>
      </c>
      <c r="BL28" s="2">
        <v>1.88679245283018E-3</v>
      </c>
      <c r="BM28" s="2">
        <v>9.4339622641509402E-4</v>
      </c>
      <c r="BN28" s="2">
        <v>3.77358490566037E-3</v>
      </c>
      <c r="BO28" s="2">
        <v>0</v>
      </c>
      <c r="BP28" s="2">
        <v>1.88679245283018E-3</v>
      </c>
      <c r="BQ28" s="2">
        <v>4.7169811320754698E-3</v>
      </c>
      <c r="BR28" s="2">
        <v>5.6603773584905596E-3</v>
      </c>
      <c r="BS28" s="2">
        <v>0</v>
      </c>
      <c r="BT28" s="2">
        <v>0</v>
      </c>
      <c r="BU28" s="2">
        <v>1.88679245283018E-3</v>
      </c>
      <c r="BV28" s="2">
        <v>9.4339622641509402E-4</v>
      </c>
      <c r="BW28" s="2">
        <v>9.4339622641509402E-4</v>
      </c>
      <c r="BX28" s="2">
        <v>1.88679245283018E-3</v>
      </c>
      <c r="BY28" s="2">
        <v>2.8301886792452798E-3</v>
      </c>
      <c r="BZ28" s="2">
        <v>1.72272354388843E-3</v>
      </c>
      <c r="CA28" s="2">
        <v>2.8301886792452798E-3</v>
      </c>
      <c r="CB28" s="2">
        <v>2.8301886792452798E-3</v>
      </c>
      <c r="CC28" s="2">
        <v>1.88679245283018E-3</v>
      </c>
      <c r="CD28" s="2">
        <v>9.4339622641509402E-4</v>
      </c>
      <c r="CE28" s="2">
        <v>9.4339622641509402E-4</v>
      </c>
      <c r="CF28" s="2">
        <v>9.4339622641509402E-4</v>
      </c>
      <c r="CG28" s="2">
        <v>0</v>
      </c>
      <c r="CH28" s="2">
        <v>9.4339622641509402E-4</v>
      </c>
      <c r="CI28" s="2">
        <v>0</v>
      </c>
      <c r="CJ28" s="2">
        <v>3.77358490566037E-3</v>
      </c>
      <c r="CK28" s="2">
        <v>9.4339622641509402E-4</v>
      </c>
      <c r="CL28" s="2">
        <v>2.8301886792452798E-3</v>
      </c>
      <c r="CM28" s="2">
        <v>9.4339622641509402E-4</v>
      </c>
      <c r="CN28" s="2">
        <v>1.88679245283018E-3</v>
      </c>
      <c r="CO28" s="2">
        <v>4.7169811320754698E-3</v>
      </c>
      <c r="CP28" s="2">
        <v>3.77358490566037E-3</v>
      </c>
      <c r="CQ28" s="2">
        <v>6.6037735849056598E-3</v>
      </c>
      <c r="CR28" s="2">
        <v>9.4339622641509402E-4</v>
      </c>
      <c r="CS28" s="2">
        <v>2.8301886792452798E-3</v>
      </c>
      <c r="CT28" s="2">
        <v>2.8301886792452798E-3</v>
      </c>
      <c r="CU28" s="2">
        <v>3.77358490566037E-3</v>
      </c>
      <c r="CV28" s="2">
        <v>9.4339622641509402E-4</v>
      </c>
      <c r="CW28" s="2">
        <v>2.8301886792452798E-3</v>
      </c>
      <c r="CX28" s="2">
        <v>2.8301886792452798E-3</v>
      </c>
      <c r="CY28" s="2">
        <v>1.88679245283018E-3</v>
      </c>
      <c r="CZ28" s="2">
        <v>9.4339622641509402E-4</v>
      </c>
      <c r="DA28" s="2">
        <v>1.88679245283018E-3</v>
      </c>
      <c r="DB28" s="2">
        <v>2.8301886792452798E-3</v>
      </c>
      <c r="DC28" s="2">
        <v>4.7169811320754698E-3</v>
      </c>
      <c r="DD28" s="2">
        <v>8.4905660377358402E-3</v>
      </c>
      <c r="DE28" s="2">
        <v>8.4905660377358402E-3</v>
      </c>
      <c r="DF28" s="2">
        <v>7.5471698113207496E-3</v>
      </c>
      <c r="DG28" s="2">
        <v>1.2264150943396199E-2</v>
      </c>
      <c r="DH28" s="2">
        <v>5.6603773584905596E-3</v>
      </c>
      <c r="DI28" s="2">
        <v>1.88679245283018E-3</v>
      </c>
      <c r="DJ28" s="2">
        <v>2.8301886792452798E-3</v>
      </c>
      <c r="DK28" s="2">
        <v>5.6603773584905596E-3</v>
      </c>
      <c r="DL28" s="2">
        <v>2.1698113207547099E-2</v>
      </c>
      <c r="DM28" s="2">
        <v>2.9245283018867901E-2</v>
      </c>
      <c r="DN28" s="2">
        <v>1.0377358490566001E-2</v>
      </c>
      <c r="DO28" s="2">
        <v>6.6037735849056598E-3</v>
      </c>
      <c r="DP28" s="2">
        <v>4.7169811320754698E-3</v>
      </c>
      <c r="DQ28" s="2">
        <v>2.8301886792452798E-3</v>
      </c>
      <c r="DR28" s="2">
        <v>1.88679245283018E-3</v>
      </c>
      <c r="DS28" s="2">
        <v>0</v>
      </c>
      <c r="DT28" s="2">
        <v>2.8301886792452798E-3</v>
      </c>
      <c r="DU28" s="2">
        <v>9.4339622641509402E-4</v>
      </c>
      <c r="DV28" s="2">
        <v>3.77358490566037E-3</v>
      </c>
      <c r="DW28" s="2">
        <v>2.8301886792452798E-3</v>
      </c>
      <c r="DX28" s="2">
        <v>2.8301886792452798E-3</v>
      </c>
      <c r="DY28" s="2">
        <v>6.6037735849056598E-3</v>
      </c>
      <c r="DZ28" s="2">
        <v>8.4905660377358402E-3</v>
      </c>
      <c r="EA28" s="2">
        <v>1.13207547169811E-2</v>
      </c>
      <c r="EB28" s="2">
        <v>1.5094339622641499E-2</v>
      </c>
      <c r="EC28" s="2">
        <v>3.77358490566037E-3</v>
      </c>
      <c r="ED28" s="2">
        <v>6.6037735849056598E-3</v>
      </c>
      <c r="EE28" s="2">
        <v>6.6037735849056598E-3</v>
      </c>
      <c r="EF28" s="2">
        <v>1.88679245283018E-3</v>
      </c>
      <c r="EG28" s="2">
        <v>4.7169811320754698E-3</v>
      </c>
      <c r="EH28" s="2">
        <v>2.8301886792452798E-3</v>
      </c>
      <c r="EI28" s="2">
        <v>3.77358490566037E-3</v>
      </c>
      <c r="EJ28" s="2">
        <v>3.77358490566037E-3</v>
      </c>
      <c r="EK28" s="2">
        <v>9.4339622641509402E-4</v>
      </c>
      <c r="EL28" s="2">
        <v>6.6037735849056598E-3</v>
      </c>
      <c r="EM28" s="2">
        <v>5.6603773584905596E-3</v>
      </c>
      <c r="EN28" s="2">
        <v>6.6037735849056598E-3</v>
      </c>
      <c r="EO28" s="2">
        <v>1.0377358490566001E-2</v>
      </c>
      <c r="EP28" s="2">
        <v>1.13207547169811E-2</v>
      </c>
      <c r="EQ28" s="2">
        <v>7.5471698113207496E-3</v>
      </c>
      <c r="ER28" s="2">
        <v>9.4339622641509402E-4</v>
      </c>
      <c r="ES28" s="2">
        <v>0</v>
      </c>
      <c r="ET28" s="2">
        <v>9.4339622641509402E-4</v>
      </c>
      <c r="EU28" s="2">
        <v>0</v>
      </c>
      <c r="EV28" s="2">
        <v>1.4356029532403599E-3</v>
      </c>
      <c r="EW28" s="2">
        <v>6.2893081761006199E-4</v>
      </c>
      <c r="EX28" s="2">
        <v>1.88679245283018E-3</v>
      </c>
      <c r="EY28" s="2">
        <v>1.88679245283018E-3</v>
      </c>
      <c r="EZ28" s="2">
        <v>0</v>
      </c>
      <c r="FA28" s="2">
        <v>0</v>
      </c>
      <c r="FB28" s="2">
        <v>1.88679245283018E-3</v>
      </c>
      <c r="FC28" s="2">
        <v>0</v>
      </c>
      <c r="FD28" s="2">
        <v>9.4339622641509402E-4</v>
      </c>
      <c r="FE28" s="2">
        <v>9.4339622641509402E-4</v>
      </c>
      <c r="FF28" s="2">
        <v>0</v>
      </c>
      <c r="FG28" s="2">
        <v>0</v>
      </c>
      <c r="FH28" s="2">
        <v>0</v>
      </c>
      <c r="FI28" s="2">
        <v>0</v>
      </c>
      <c r="FJ28" s="2">
        <v>0</v>
      </c>
      <c r="FK28" s="2">
        <v>9.4339622641509402E-4</v>
      </c>
      <c r="FL28" s="2">
        <v>1.88679245283018E-3</v>
      </c>
      <c r="FM28" s="2">
        <v>1.88679245283018E-3</v>
      </c>
      <c r="FN28" s="2">
        <v>3.77358490566037E-3</v>
      </c>
      <c r="FO28" s="2">
        <v>1.13207547169811E-2</v>
      </c>
      <c r="FP28" s="2">
        <v>2.0754716981132001E-2</v>
      </c>
      <c r="FQ28" s="2">
        <v>3.1132075471698099E-2</v>
      </c>
      <c r="FR28" s="2">
        <v>3.7735849056603703E-2</v>
      </c>
      <c r="FS28" s="2">
        <v>2.26415094339622E-2</v>
      </c>
      <c r="FT28" s="2">
        <v>1.8867924528301799E-2</v>
      </c>
      <c r="FU28" s="2">
        <v>4.6226415094339598E-2</v>
      </c>
      <c r="FV28" s="2">
        <v>4.7169811320754698E-3</v>
      </c>
      <c r="FW28" s="2">
        <v>5.6603773584905596E-3</v>
      </c>
      <c r="FX28" s="2">
        <v>1.88679245283018E-3</v>
      </c>
      <c r="FY28" s="2">
        <v>9.4339622641509402E-4</v>
      </c>
      <c r="FZ28" s="2">
        <v>2.8301886792452798E-3</v>
      </c>
      <c r="GA28" s="2">
        <v>0</v>
      </c>
      <c r="GB28" s="2">
        <v>0</v>
      </c>
      <c r="GC28" s="2">
        <v>0</v>
      </c>
      <c r="GD28" s="2">
        <v>1.88679245283018E-3</v>
      </c>
      <c r="GE28" s="2">
        <v>9.4339622641509402E-4</v>
      </c>
      <c r="GF28" s="2">
        <v>1.88679245283018E-3</v>
      </c>
      <c r="GG28" s="2">
        <v>1.88679245283018E-3</v>
      </c>
      <c r="GH28" s="2">
        <v>9.4339622641509402E-4</v>
      </c>
      <c r="GI28" s="2">
        <v>1.88679245283018E-3</v>
      </c>
      <c r="GJ28" s="2">
        <v>2.8301886792452798E-3</v>
      </c>
      <c r="GK28" s="2">
        <v>1.88679245283018E-3</v>
      </c>
      <c r="GL28" s="2">
        <v>9.4339622641509402E-4</v>
      </c>
      <c r="GM28" s="2">
        <v>2.8301886792452798E-3</v>
      </c>
      <c r="GN28" s="2">
        <v>2.8301886792452798E-3</v>
      </c>
      <c r="GO28" s="2">
        <v>1.88679245283018E-3</v>
      </c>
      <c r="GP28" s="2">
        <v>9.4339622641509402E-4</v>
      </c>
      <c r="GQ28" s="2">
        <v>9.4339622641509402E-4</v>
      </c>
      <c r="GR28" s="2">
        <v>9.4339622641509402E-4</v>
      </c>
      <c r="GS28" s="2">
        <v>0</v>
      </c>
      <c r="GT28" s="2">
        <v>9.4339622641509402E-4</v>
      </c>
      <c r="GU28" s="2">
        <v>1.5586546349466699E-3</v>
      </c>
      <c r="GV28" s="2">
        <v>1.88679245283018E-3</v>
      </c>
      <c r="GW28" s="2">
        <v>9.4339622641509402E-4</v>
      </c>
      <c r="GX28" s="2">
        <v>2.8301886792452798E-3</v>
      </c>
      <c r="GY28" s="2">
        <v>3.77358490566037E-3</v>
      </c>
      <c r="GZ28" s="2">
        <v>0</v>
      </c>
      <c r="HA28" s="2">
        <v>9.4339622641509402E-4</v>
      </c>
      <c r="HB28" s="2">
        <v>9.4339622641509402E-4</v>
      </c>
      <c r="HC28" s="2">
        <v>9.4339622641509402E-4</v>
      </c>
      <c r="HD28" s="2">
        <v>9.4339622641509402E-4</v>
      </c>
      <c r="HE28" s="2">
        <v>9.4339622641509402E-4</v>
      </c>
      <c r="HF28" s="2">
        <v>0</v>
      </c>
      <c r="HG28" s="2">
        <v>1.88679245283018E-3</v>
      </c>
      <c r="HH28" s="2">
        <v>1.88679245283018E-3</v>
      </c>
      <c r="HI28" s="2">
        <v>2.8301886792452798E-3</v>
      </c>
      <c r="HJ28" s="2">
        <v>1.88679245283018E-3</v>
      </c>
      <c r="HK28" s="2">
        <v>9.4339622641509402E-4</v>
      </c>
      <c r="HL28" s="2">
        <v>1.88679245283018E-3</v>
      </c>
      <c r="HM28" s="2">
        <v>3.77358490566037E-3</v>
      </c>
      <c r="HN28" s="2">
        <v>4.7169811320754698E-3</v>
      </c>
      <c r="HO28" s="2">
        <v>1.88679245283018E-3</v>
      </c>
      <c r="HP28" s="2">
        <v>9.4339622641509402E-4</v>
      </c>
      <c r="HQ28" s="2">
        <v>1.88679245283018E-3</v>
      </c>
      <c r="HR28" s="2">
        <v>1.88679245283018E-3</v>
      </c>
      <c r="HS28" s="2">
        <v>1.88679245283018E-3</v>
      </c>
      <c r="HT28" s="2">
        <v>3.77358490566037E-3</v>
      </c>
      <c r="HU28" s="2">
        <v>1.88679245283018E-3</v>
      </c>
      <c r="HV28" s="2">
        <v>1.88679245283018E-3</v>
      </c>
      <c r="HW28" s="2">
        <v>0</v>
      </c>
      <c r="HX28" s="2">
        <v>0</v>
      </c>
      <c r="HY28" s="2">
        <v>2.8301886792452798E-3</v>
      </c>
      <c r="HZ28" s="2">
        <v>1.88679245283018E-3</v>
      </c>
      <c r="IA28" s="2">
        <v>2.8301886792452798E-3</v>
      </c>
      <c r="IB28" s="2">
        <v>3.77358490566037E-3</v>
      </c>
      <c r="IC28" s="2">
        <v>3.77358490566037E-3</v>
      </c>
      <c r="ID28" s="2">
        <v>3.77358490566037E-3</v>
      </c>
      <c r="IE28" s="2">
        <v>1.88679245283018E-3</v>
      </c>
      <c r="IF28" s="2">
        <v>4.4339622641509403E-2</v>
      </c>
      <c r="IG28" s="2">
        <v>9.7169811320754695E-2</v>
      </c>
      <c r="IH28" s="2">
        <v>4.8113207547169801E-2</v>
      </c>
      <c r="II28" s="2">
        <v>3.3962264150943298E-2</v>
      </c>
      <c r="IJ28" s="2">
        <v>1.6981132075471601E-2</v>
      </c>
      <c r="IK28" s="2">
        <v>1.0377358490566001E-2</v>
      </c>
      <c r="IL28" s="2">
        <v>6.6037735849056598E-3</v>
      </c>
      <c r="IM28" s="2">
        <v>5.6603773584905596E-3</v>
      </c>
      <c r="IN28" s="2">
        <v>1.88679245283018E-3</v>
      </c>
      <c r="IO28" s="2">
        <v>3.77358490566037E-3</v>
      </c>
      <c r="IP28" s="2">
        <v>2.8301886792452798E-3</v>
      </c>
      <c r="IQ28" s="2">
        <v>1.88679245283018E-3</v>
      </c>
      <c r="IR28" s="2">
        <v>7.5471698113207496E-3</v>
      </c>
      <c r="IS28" s="2">
        <v>9.4339622641509396E-3</v>
      </c>
      <c r="IT28" s="2">
        <v>1.88679245283018E-3</v>
      </c>
      <c r="IU28" s="2">
        <v>7.5471698113207496E-3</v>
      </c>
      <c r="IV28" s="2">
        <v>2.8301886792452798E-3</v>
      </c>
      <c r="IW28" s="2">
        <v>3.77358490566037E-3</v>
      </c>
      <c r="IX28" s="2">
        <v>1.7924528301886698E-2</v>
      </c>
      <c r="IY28" s="2">
        <v>1.6981132075471601E-2</v>
      </c>
      <c r="IZ28" s="2">
        <v>6.6037735849056598E-3</v>
      </c>
      <c r="JA28" s="2">
        <v>6.6037735849056598E-3</v>
      </c>
      <c r="JB28" s="2">
        <v>3.77358490566037E-3</v>
      </c>
      <c r="JC28" s="2">
        <v>7.5471698113207496E-3</v>
      </c>
      <c r="JD28" s="2">
        <v>6.6037735849056598E-3</v>
      </c>
      <c r="JE28" s="2">
        <v>1.41509433962264E-2</v>
      </c>
      <c r="JF28" s="2">
        <v>9.4339622641509396E-3</v>
      </c>
      <c r="JG28" s="2">
        <v>9.4339622641509396E-3</v>
      </c>
      <c r="JH28" s="2">
        <v>6.6037735849056598E-3</v>
      </c>
      <c r="JI28" s="2">
        <v>4.7169811320754698E-3</v>
      </c>
      <c r="JJ28" s="2">
        <v>1.41509433962264E-2</v>
      </c>
      <c r="JK28" s="2">
        <v>2.0754716981132001E-2</v>
      </c>
      <c r="JL28" s="2">
        <v>2.26415094339622E-2</v>
      </c>
      <c r="JM28" s="2">
        <v>5.6603773584905596E-3</v>
      </c>
      <c r="JN28" s="2">
        <v>3.77358490566037E-3</v>
      </c>
      <c r="JO28" s="2">
        <v>9.4339622641509402E-4</v>
      </c>
      <c r="JP28" s="2">
        <v>9.4339622641509402E-4</v>
      </c>
      <c r="JQ28" s="2">
        <v>2.0918785890073799E-3</v>
      </c>
    </row>
    <row r="29" spans="1:277" s="2" customFormat="1" x14ac:dyDescent="0.3">
      <c r="A29" s="2">
        <v>27</v>
      </c>
      <c r="B29" s="2">
        <v>1</v>
      </c>
      <c r="C29" s="2">
        <v>0</v>
      </c>
      <c r="D29" s="2">
        <v>0</v>
      </c>
      <c r="E29" s="2">
        <v>0</v>
      </c>
      <c r="F29" s="2">
        <v>0</v>
      </c>
      <c r="G29" s="2">
        <v>0</v>
      </c>
      <c r="H29" s="2">
        <v>0</v>
      </c>
      <c r="I29" s="2">
        <v>0</v>
      </c>
      <c r="J29" s="2">
        <v>0</v>
      </c>
      <c r="K29" s="2">
        <v>0</v>
      </c>
      <c r="L29" s="2">
        <v>0.15580736543909299</v>
      </c>
      <c r="N29" s="2">
        <v>1</v>
      </c>
      <c r="O29" s="2">
        <v>8.4985835694051E-3</v>
      </c>
      <c r="T29" s="2">
        <v>0.99716713881019803</v>
      </c>
      <c r="U29" s="2">
        <v>1</v>
      </c>
      <c r="V29" s="2">
        <v>8.4985835694051E-3</v>
      </c>
      <c r="AA29" s="2">
        <v>2.9660056657223701</v>
      </c>
      <c r="AC29" s="2">
        <v>2.8328611898016999E-3</v>
      </c>
      <c r="AD29" s="2">
        <v>0</v>
      </c>
      <c r="AE29" s="2">
        <v>0</v>
      </c>
      <c r="AF29" s="2">
        <v>0</v>
      </c>
      <c r="AG29" s="2">
        <v>0</v>
      </c>
      <c r="AH29" s="2">
        <v>0</v>
      </c>
      <c r="AI29" s="2">
        <v>0</v>
      </c>
      <c r="AJ29" s="2">
        <v>5.6657223796033997E-3</v>
      </c>
      <c r="AK29" s="2">
        <v>0</v>
      </c>
      <c r="AL29" s="2">
        <v>2.8328611898016999E-3</v>
      </c>
      <c r="AM29" s="2">
        <v>2.8328611898016999E-3</v>
      </c>
      <c r="AN29" s="2">
        <v>1.1331444759206799E-2</v>
      </c>
      <c r="AO29" s="2">
        <v>8.4985835694051E-3</v>
      </c>
      <c r="AP29" s="2">
        <v>1.69971671388102E-2</v>
      </c>
      <c r="AQ29" s="2">
        <v>1.69971671388102E-2</v>
      </c>
      <c r="AR29" s="2">
        <v>3.6827195467421997E-2</v>
      </c>
      <c r="AS29" s="2">
        <v>3.1161473087818602E-2</v>
      </c>
      <c r="AT29" s="2">
        <v>3.9660056657223698E-2</v>
      </c>
      <c r="AU29" s="2">
        <v>3.9660056657223698E-2</v>
      </c>
      <c r="AV29" s="2">
        <v>6.5155807365438995E-2</v>
      </c>
      <c r="AW29" s="2">
        <v>8.7818696883852604E-2</v>
      </c>
      <c r="AX29" s="2">
        <v>9.9150141643059395E-2</v>
      </c>
      <c r="AY29" s="2">
        <v>4.5325779036827198E-2</v>
      </c>
      <c r="AZ29" s="2">
        <v>3.9660056657223698E-2</v>
      </c>
      <c r="BA29" s="2">
        <v>1.69971671388102E-2</v>
      </c>
      <c r="BB29" s="2">
        <v>0</v>
      </c>
      <c r="BC29" s="2">
        <v>5.6657223796033997E-3</v>
      </c>
      <c r="BD29" s="2">
        <v>2.8328611898016999E-3</v>
      </c>
      <c r="BE29" s="2">
        <v>0</v>
      </c>
      <c r="BF29" s="2">
        <v>0</v>
      </c>
      <c r="BG29" s="2">
        <v>2.8328611898016999E-3</v>
      </c>
      <c r="BH29" s="2">
        <v>0</v>
      </c>
      <c r="BI29" s="2">
        <v>0</v>
      </c>
      <c r="BJ29" s="2">
        <v>2.8328611898016999E-3</v>
      </c>
      <c r="BK29" s="2">
        <v>0</v>
      </c>
      <c r="BL29" s="2">
        <v>0</v>
      </c>
      <c r="BM29" s="2">
        <v>0</v>
      </c>
      <c r="BN29" s="2">
        <v>0</v>
      </c>
      <c r="BO29" s="2">
        <v>0</v>
      </c>
      <c r="BP29" s="2">
        <v>0</v>
      </c>
      <c r="BQ29" s="2">
        <v>5.6657223796033997E-3</v>
      </c>
      <c r="BR29" s="2">
        <v>0</v>
      </c>
      <c r="BS29" s="2">
        <v>0</v>
      </c>
      <c r="BT29" s="2">
        <v>5.6657223796033997E-3</v>
      </c>
      <c r="BU29" s="2">
        <v>0</v>
      </c>
      <c r="BV29" s="2">
        <v>5.6657223796033997E-3</v>
      </c>
      <c r="BW29" s="2">
        <v>0</v>
      </c>
      <c r="BX29" s="2">
        <v>2.8328611898016999E-3</v>
      </c>
      <c r="BY29" s="2">
        <v>0</v>
      </c>
      <c r="BZ29" s="2">
        <v>9.8534302253972103E-4</v>
      </c>
      <c r="CA29" s="2">
        <v>0</v>
      </c>
      <c r="CB29" s="2">
        <v>0</v>
      </c>
      <c r="CC29" s="2">
        <v>0</v>
      </c>
      <c r="CD29" s="2">
        <v>2.8328611898016999E-3</v>
      </c>
      <c r="CE29" s="2">
        <v>2.8328611898016999E-3</v>
      </c>
      <c r="CF29" s="2">
        <v>0</v>
      </c>
      <c r="CG29" s="2">
        <v>2.8328611898016999E-3</v>
      </c>
      <c r="CH29" s="2">
        <v>2.8328611898016999E-3</v>
      </c>
      <c r="CI29" s="2">
        <v>2.8328611898016999E-3</v>
      </c>
      <c r="CJ29" s="2">
        <v>2.8328611898016999E-3</v>
      </c>
      <c r="CK29" s="2">
        <v>0</v>
      </c>
      <c r="CL29" s="2">
        <v>0</v>
      </c>
      <c r="CM29" s="2">
        <v>0</v>
      </c>
      <c r="CN29" s="2">
        <v>0</v>
      </c>
      <c r="CO29" s="2">
        <v>0</v>
      </c>
      <c r="CP29" s="2">
        <v>0</v>
      </c>
      <c r="CQ29" s="2">
        <v>8.4985835694051E-3</v>
      </c>
      <c r="CR29" s="2">
        <v>2.8328611898016999E-3</v>
      </c>
      <c r="CS29" s="2">
        <v>5.6657223796033997E-3</v>
      </c>
      <c r="CT29" s="2">
        <v>0</v>
      </c>
      <c r="CU29" s="2">
        <v>0</v>
      </c>
      <c r="CV29" s="2">
        <v>8.4985835694051E-3</v>
      </c>
      <c r="CW29" s="2">
        <v>0</v>
      </c>
      <c r="CX29" s="2">
        <v>0</v>
      </c>
      <c r="CY29" s="2">
        <v>5.6657223796033997E-3</v>
      </c>
      <c r="CZ29" s="2">
        <v>2.8328611898016999E-3</v>
      </c>
      <c r="DA29" s="2">
        <v>0</v>
      </c>
      <c r="DB29" s="2">
        <v>5.6657223796033997E-3</v>
      </c>
      <c r="DC29" s="2">
        <v>1.1331444759206799E-2</v>
      </c>
      <c r="DD29" s="2">
        <v>1.41643059490084E-2</v>
      </c>
      <c r="DE29" s="2">
        <v>1.1331444759206799E-2</v>
      </c>
      <c r="DF29" s="2">
        <v>5.6657223796033997E-3</v>
      </c>
      <c r="DG29" s="2">
        <v>8.4985835694051E-3</v>
      </c>
      <c r="DH29" s="2">
        <v>1.69971671388102E-2</v>
      </c>
      <c r="DI29" s="2">
        <v>3.39943342776204E-2</v>
      </c>
      <c r="DJ29" s="2">
        <v>3.9660056657223698E-2</v>
      </c>
      <c r="DK29" s="2">
        <v>2.2662889518413599E-2</v>
      </c>
      <c r="DL29" s="2">
        <v>2.83286118980169E-2</v>
      </c>
      <c r="DM29" s="2">
        <v>2.2662889518413599E-2</v>
      </c>
      <c r="DN29" s="2">
        <v>3.6827195467421997E-2</v>
      </c>
      <c r="DO29" s="2">
        <v>1.69971671388102E-2</v>
      </c>
      <c r="DP29" s="2">
        <v>1.1331444759206799E-2</v>
      </c>
      <c r="DQ29" s="2">
        <v>8.4985835694051E-3</v>
      </c>
      <c r="DR29" s="2">
        <v>1.1331444759206799E-2</v>
      </c>
      <c r="DS29" s="2">
        <v>0</v>
      </c>
      <c r="DT29" s="2">
        <v>5.6657223796033997E-3</v>
      </c>
      <c r="DU29" s="2">
        <v>8.4985835694051E-3</v>
      </c>
      <c r="DV29" s="2">
        <v>5.6657223796033997E-3</v>
      </c>
      <c r="DW29" s="2">
        <v>1.41643059490084E-2</v>
      </c>
      <c r="DX29" s="2">
        <v>5.6657223796033997E-3</v>
      </c>
      <c r="DY29" s="2">
        <v>2.8328611898016999E-3</v>
      </c>
      <c r="DZ29" s="2">
        <v>8.4985835694051E-3</v>
      </c>
      <c r="EA29" s="2">
        <v>2.8328611898016999E-3</v>
      </c>
      <c r="EB29" s="2">
        <v>1.1331444759206799E-2</v>
      </c>
      <c r="EC29" s="2">
        <v>5.6657223796033997E-3</v>
      </c>
      <c r="ED29" s="2">
        <v>5.6657223796033997E-3</v>
      </c>
      <c r="EE29" s="2">
        <v>2.8328611898016999E-3</v>
      </c>
      <c r="EF29" s="2">
        <v>5.6657223796033997E-3</v>
      </c>
      <c r="EG29" s="2">
        <v>1.41643059490084E-2</v>
      </c>
      <c r="EH29" s="2">
        <v>1.1331444759206799E-2</v>
      </c>
      <c r="EI29" s="2">
        <v>1.1331444759206799E-2</v>
      </c>
      <c r="EJ29" s="2">
        <v>8.4985835694051E-3</v>
      </c>
      <c r="EK29" s="2">
        <v>1.1331444759206799E-2</v>
      </c>
      <c r="EL29" s="2">
        <v>5.6657223796033997E-3</v>
      </c>
      <c r="EM29" s="2">
        <v>8.4985835694051E-3</v>
      </c>
      <c r="EN29" s="2">
        <v>2.8328611898016999E-3</v>
      </c>
      <c r="EO29" s="2">
        <v>0</v>
      </c>
      <c r="EP29" s="2">
        <v>8.4985835694051E-3</v>
      </c>
      <c r="EQ29" s="2">
        <v>5.6657223796033997E-3</v>
      </c>
      <c r="ER29" s="2">
        <v>2.8328611898016999E-3</v>
      </c>
      <c r="ES29" s="2">
        <v>5.6657223796033997E-3</v>
      </c>
      <c r="ET29" s="2">
        <v>1.41643059490084E-2</v>
      </c>
      <c r="EU29" s="2">
        <v>2.8328611898016999E-3</v>
      </c>
      <c r="EV29" s="2">
        <v>1.10166824047843E-3</v>
      </c>
      <c r="EX29" s="2">
        <v>0</v>
      </c>
      <c r="EY29" s="2">
        <v>0</v>
      </c>
      <c r="EZ29" s="2">
        <v>0</v>
      </c>
      <c r="FA29" s="2">
        <v>0</v>
      </c>
      <c r="FB29" s="2">
        <v>0</v>
      </c>
      <c r="FC29" s="2">
        <v>0</v>
      </c>
      <c r="FD29" s="2">
        <v>0</v>
      </c>
      <c r="FE29" s="2">
        <v>2.8328611898016999E-3</v>
      </c>
      <c r="FF29" s="2">
        <v>2.8328611898016999E-3</v>
      </c>
      <c r="FG29" s="2">
        <v>0</v>
      </c>
      <c r="FH29" s="2">
        <v>0</v>
      </c>
      <c r="FI29" s="2">
        <v>0</v>
      </c>
      <c r="FJ29" s="2">
        <v>2.8328611898016999E-3</v>
      </c>
      <c r="FK29" s="2">
        <v>0</v>
      </c>
      <c r="FL29" s="2">
        <v>2.8328611898016999E-3</v>
      </c>
      <c r="FM29" s="2">
        <v>0</v>
      </c>
      <c r="FN29" s="2">
        <v>2.8328611898016999E-3</v>
      </c>
      <c r="FO29" s="2">
        <v>0</v>
      </c>
      <c r="FP29" s="2">
        <v>5.9490084985835599E-2</v>
      </c>
      <c r="FQ29" s="2">
        <v>8.2152974504249299E-2</v>
      </c>
      <c r="FR29" s="2">
        <v>7.6487252124645896E-2</v>
      </c>
      <c r="FS29" s="2">
        <v>8.7818696883852604E-2</v>
      </c>
      <c r="FT29" s="2">
        <v>7.9320113314447493E-2</v>
      </c>
      <c r="FU29" s="2">
        <v>3.9660056657223698E-2</v>
      </c>
      <c r="FV29" s="2">
        <v>1.1331444759206799E-2</v>
      </c>
      <c r="FW29" s="2">
        <v>1.69971671388102E-2</v>
      </c>
      <c r="FX29" s="2">
        <v>0</v>
      </c>
      <c r="FY29" s="2">
        <v>2.8328611898016999E-3</v>
      </c>
      <c r="FZ29" s="2">
        <v>2.8328611898016999E-3</v>
      </c>
      <c r="GA29" s="2">
        <v>2.8328611898016999E-3</v>
      </c>
      <c r="GB29" s="2">
        <v>2.8328611898016999E-3</v>
      </c>
      <c r="GC29" s="2">
        <v>0</v>
      </c>
      <c r="GD29" s="2">
        <v>0</v>
      </c>
      <c r="GE29" s="2">
        <v>0</v>
      </c>
      <c r="GF29" s="2">
        <v>0</v>
      </c>
      <c r="GG29" s="2">
        <v>0</v>
      </c>
      <c r="GH29" s="2">
        <v>0</v>
      </c>
      <c r="GI29" s="2">
        <v>0</v>
      </c>
      <c r="GJ29" s="2">
        <v>0</v>
      </c>
      <c r="GK29" s="2">
        <v>0</v>
      </c>
      <c r="GL29" s="2">
        <v>0</v>
      </c>
      <c r="GM29" s="2">
        <v>0</v>
      </c>
      <c r="GN29" s="2">
        <v>0</v>
      </c>
      <c r="GO29" s="2">
        <v>5.6657223796033997E-3</v>
      </c>
      <c r="GP29" s="2">
        <v>8.4985835694051E-3</v>
      </c>
      <c r="GQ29" s="2">
        <v>2.8328611898016999E-3</v>
      </c>
      <c r="GR29" s="2">
        <v>2.8328611898016999E-3</v>
      </c>
      <c r="GS29" s="2">
        <v>0</v>
      </c>
      <c r="GT29" s="2">
        <v>2.8328611898016999E-3</v>
      </c>
      <c r="GU29" s="2">
        <v>7.3900726690479099E-4</v>
      </c>
      <c r="GV29" s="2">
        <v>0</v>
      </c>
      <c r="GW29" s="2">
        <v>0</v>
      </c>
      <c r="GX29" s="2">
        <v>0</v>
      </c>
      <c r="GY29" s="2">
        <v>2.8328611898016999E-3</v>
      </c>
      <c r="GZ29" s="2">
        <v>0</v>
      </c>
      <c r="HA29" s="2">
        <v>2.8328611898016999E-3</v>
      </c>
      <c r="HB29" s="2">
        <v>5.6657223796033997E-3</v>
      </c>
      <c r="HC29" s="2">
        <v>2.8328611898016999E-3</v>
      </c>
      <c r="HD29" s="2">
        <v>0</v>
      </c>
      <c r="HE29" s="2">
        <v>2.8328611898016999E-3</v>
      </c>
      <c r="HF29" s="2">
        <v>0</v>
      </c>
      <c r="HG29" s="2">
        <v>0</v>
      </c>
      <c r="HH29" s="2">
        <v>0</v>
      </c>
      <c r="HI29" s="2">
        <v>0</v>
      </c>
      <c r="HJ29" s="2">
        <v>2.8328611898016999E-3</v>
      </c>
      <c r="HK29" s="2">
        <v>0</v>
      </c>
      <c r="HL29" s="2">
        <v>5.6657223796033997E-3</v>
      </c>
      <c r="HM29" s="2">
        <v>0</v>
      </c>
      <c r="HN29" s="2">
        <v>2.8328611898016999E-3</v>
      </c>
      <c r="HO29" s="2">
        <v>8.4985835694051E-3</v>
      </c>
      <c r="HP29" s="2">
        <v>0</v>
      </c>
      <c r="HQ29" s="2">
        <v>0</v>
      </c>
      <c r="HR29" s="2">
        <v>0</v>
      </c>
      <c r="HS29" s="2">
        <v>0</v>
      </c>
      <c r="HT29" s="2">
        <v>0</v>
      </c>
      <c r="HU29" s="2">
        <v>0</v>
      </c>
      <c r="HV29" s="2">
        <v>0</v>
      </c>
      <c r="HW29" s="2">
        <v>0</v>
      </c>
      <c r="HX29" s="2">
        <v>0</v>
      </c>
      <c r="HY29" s="2">
        <v>0</v>
      </c>
      <c r="HZ29" s="2">
        <v>0</v>
      </c>
      <c r="IA29" s="2">
        <v>2.8328611898016999E-3</v>
      </c>
      <c r="IB29" s="2">
        <v>2.8328611898016999E-3</v>
      </c>
      <c r="IC29" s="2">
        <v>0</v>
      </c>
      <c r="ID29" s="2">
        <v>0</v>
      </c>
      <c r="IE29" s="2">
        <v>1.1331444759206799E-2</v>
      </c>
      <c r="IF29" s="2">
        <v>5.6657223796033997E-3</v>
      </c>
      <c r="IG29" s="2">
        <v>6.23229461756373E-2</v>
      </c>
      <c r="IH29" s="2">
        <v>7.3654390934844105E-2</v>
      </c>
      <c r="II29" s="2">
        <v>6.5155807365438995E-2</v>
      </c>
      <c r="IJ29" s="2">
        <v>3.9660056657223698E-2</v>
      </c>
      <c r="IK29" s="2">
        <v>8.4985835694051E-3</v>
      </c>
      <c r="IL29" s="2">
        <v>8.4985835694051E-3</v>
      </c>
      <c r="IM29" s="2">
        <v>1.41643059490084E-2</v>
      </c>
      <c r="IN29" s="2">
        <v>2.8328611898016999E-3</v>
      </c>
      <c r="IO29" s="2">
        <v>1.1331444759206799E-2</v>
      </c>
      <c r="IP29" s="2">
        <v>8.4985835694051E-3</v>
      </c>
      <c r="IQ29" s="2">
        <v>8.4985835694051E-3</v>
      </c>
      <c r="IR29" s="2">
        <v>2.8328611898016999E-3</v>
      </c>
      <c r="IS29" s="2">
        <v>1.69971671388102E-2</v>
      </c>
      <c r="IT29" s="2">
        <v>1.69971671388102E-2</v>
      </c>
      <c r="IU29" s="2">
        <v>1.69971671388102E-2</v>
      </c>
      <c r="IV29" s="2">
        <v>1.69971671388102E-2</v>
      </c>
      <c r="IW29" s="2">
        <v>1.1331444759206799E-2</v>
      </c>
      <c r="IX29" s="2">
        <v>0</v>
      </c>
      <c r="IY29" s="2">
        <v>1.1331444759206799E-2</v>
      </c>
      <c r="IZ29" s="2">
        <v>1.69971671388102E-2</v>
      </c>
      <c r="JA29" s="2">
        <v>2.2662889518413599E-2</v>
      </c>
      <c r="JB29" s="2">
        <v>1.1331444759206799E-2</v>
      </c>
      <c r="JC29" s="2">
        <v>1.1331444759206799E-2</v>
      </c>
      <c r="JD29" s="2">
        <v>1.1331444759206799E-2</v>
      </c>
      <c r="JE29" s="2">
        <v>2.8328611898016999E-3</v>
      </c>
      <c r="JF29" s="2">
        <v>8.4985835694051E-3</v>
      </c>
      <c r="JG29" s="2">
        <v>1.69971671388102E-2</v>
      </c>
      <c r="JH29" s="2">
        <v>1.1331444759206799E-2</v>
      </c>
      <c r="JI29" s="2">
        <v>1.41643059490084E-2</v>
      </c>
      <c r="JJ29" s="2">
        <v>1.1331444759206799E-2</v>
      </c>
      <c r="JK29" s="2">
        <v>1.1331444759206799E-2</v>
      </c>
      <c r="JL29" s="2">
        <v>5.6657223796033997E-3</v>
      </c>
      <c r="JM29" s="2">
        <v>1.69971671388102E-2</v>
      </c>
      <c r="JN29" s="2">
        <v>0</v>
      </c>
      <c r="JO29" s="2">
        <v>2.8328611898016999E-3</v>
      </c>
      <c r="JP29" s="2">
        <v>2.8328611898016999E-3</v>
      </c>
      <c r="JQ29" s="2">
        <v>1.25904941768964E-3</v>
      </c>
    </row>
    <row r="30" spans="1:277" s="2" customFormat="1" x14ac:dyDescent="0.3">
      <c r="A30" s="2">
        <v>28</v>
      </c>
      <c r="B30" s="2">
        <v>0</v>
      </c>
      <c r="C30" s="2">
        <v>0</v>
      </c>
      <c r="D30" s="2">
        <v>0</v>
      </c>
      <c r="F30" s="2">
        <v>0.74074074074074003</v>
      </c>
      <c r="G30" s="2">
        <v>0.13580246913580199</v>
      </c>
      <c r="H30" s="2">
        <v>0.12345679012345601</v>
      </c>
      <c r="I30" s="2">
        <v>0</v>
      </c>
      <c r="J30" s="2">
        <v>0</v>
      </c>
      <c r="K30" s="2">
        <v>0</v>
      </c>
      <c r="L30" s="2">
        <v>8.2304526748971193E-2</v>
      </c>
      <c r="M30" s="2">
        <v>1.2169312169312101</v>
      </c>
      <c r="N30" s="2">
        <v>0</v>
      </c>
      <c r="O30" s="2">
        <v>0</v>
      </c>
      <c r="U30" s="2">
        <v>0</v>
      </c>
      <c r="V30" s="2">
        <v>0</v>
      </c>
      <c r="AA30" s="2">
        <v>7.3876543209876502</v>
      </c>
      <c r="AF30" s="2">
        <v>1.3717421124828501E-3</v>
      </c>
      <c r="AG30" s="2">
        <v>0</v>
      </c>
      <c r="AH30" s="2">
        <v>0</v>
      </c>
      <c r="AI30" s="2">
        <v>0</v>
      </c>
      <c r="AJ30" s="2">
        <v>2.7434842249657002E-3</v>
      </c>
      <c r="AK30" s="2">
        <v>1.3717421124828501E-3</v>
      </c>
      <c r="AL30" s="2">
        <v>1.3717421124828501E-3</v>
      </c>
      <c r="AM30" s="2">
        <v>1.3717421124828501E-3</v>
      </c>
      <c r="AN30" s="2">
        <v>1.3717421124828501E-3</v>
      </c>
      <c r="AO30" s="2">
        <v>4.11522633744856E-3</v>
      </c>
      <c r="AP30" s="2">
        <v>1.3717421124828501E-3</v>
      </c>
      <c r="AQ30" s="2">
        <v>5.4869684499314099E-3</v>
      </c>
      <c r="AR30" s="2">
        <v>2.1947873799725601E-2</v>
      </c>
      <c r="AS30" s="2">
        <v>2.6063100137174201E-2</v>
      </c>
      <c r="AT30" s="2">
        <v>3.2921810699588397E-2</v>
      </c>
      <c r="AU30" s="2">
        <v>4.5267489711934103E-2</v>
      </c>
      <c r="AV30" s="2">
        <v>5.4869684499314099E-2</v>
      </c>
      <c r="AW30" s="2">
        <v>6.8587105624142594E-2</v>
      </c>
      <c r="AX30" s="2">
        <v>7.5445816186556894E-2</v>
      </c>
      <c r="AY30" s="2">
        <v>5.7613168724279802E-2</v>
      </c>
      <c r="AZ30" s="2">
        <v>4.5267489711934103E-2</v>
      </c>
      <c r="BA30" s="2">
        <v>1.6117969821673499E-2</v>
      </c>
      <c r="BB30" s="2">
        <v>9.6021947873799699E-3</v>
      </c>
      <c r="BC30" s="2">
        <v>1.37174211248285E-2</v>
      </c>
      <c r="BD30" s="2">
        <v>5.4869684499314099E-3</v>
      </c>
      <c r="BE30" s="2">
        <v>9.6021947873799699E-3</v>
      </c>
      <c r="BF30" s="2">
        <v>2.7434842249657002E-3</v>
      </c>
      <c r="BG30" s="2">
        <v>0</v>
      </c>
      <c r="BH30" s="2">
        <v>0</v>
      </c>
      <c r="BI30" s="2">
        <v>2.7434842249657002E-3</v>
      </c>
      <c r="BJ30" s="2">
        <v>1.3717421124828501E-3</v>
      </c>
      <c r="BK30" s="2">
        <v>0</v>
      </c>
      <c r="BL30" s="2">
        <v>1.3717421124828501E-3</v>
      </c>
      <c r="BM30" s="2">
        <v>1.3717421124828501E-3</v>
      </c>
      <c r="BN30" s="2">
        <v>1.3717421124828501E-3</v>
      </c>
      <c r="BO30" s="2">
        <v>0</v>
      </c>
      <c r="BP30" s="2">
        <v>4.11522633744856E-3</v>
      </c>
      <c r="BQ30" s="2">
        <v>1.3717421124828501E-3</v>
      </c>
      <c r="BR30" s="2">
        <v>2.7434842249657002E-3</v>
      </c>
      <c r="BS30" s="2">
        <v>0</v>
      </c>
      <c r="BT30" s="2">
        <v>0</v>
      </c>
      <c r="BU30" s="2">
        <v>0</v>
      </c>
      <c r="BV30" s="2">
        <v>0</v>
      </c>
      <c r="BW30" s="2">
        <v>1.3717421124828501E-3</v>
      </c>
      <c r="BX30" s="2">
        <v>0</v>
      </c>
      <c r="BY30" s="2">
        <v>0</v>
      </c>
      <c r="BZ30" s="2">
        <v>0</v>
      </c>
      <c r="CA30" s="2">
        <v>0</v>
      </c>
      <c r="CB30" s="2">
        <v>0</v>
      </c>
      <c r="CC30" s="2">
        <v>0</v>
      </c>
      <c r="CD30" s="2">
        <v>1.3717421124828501E-3</v>
      </c>
      <c r="CE30" s="2">
        <v>2.7434842249657002E-3</v>
      </c>
      <c r="CF30" s="2">
        <v>2.7434842249657002E-3</v>
      </c>
      <c r="CG30" s="2">
        <v>0</v>
      </c>
      <c r="CH30" s="2">
        <v>5.4869684499314099E-3</v>
      </c>
      <c r="CI30" s="2">
        <v>0</v>
      </c>
      <c r="CJ30" s="2">
        <v>1.3717421124828501E-3</v>
      </c>
      <c r="CK30" s="2">
        <v>1.3717421124828501E-3</v>
      </c>
      <c r="CL30" s="2">
        <v>0</v>
      </c>
      <c r="CM30" s="2">
        <v>0</v>
      </c>
      <c r="CN30" s="2">
        <v>2.7434842249657002E-3</v>
      </c>
      <c r="CO30" s="2">
        <v>0</v>
      </c>
      <c r="CP30" s="2">
        <v>0</v>
      </c>
      <c r="CQ30" s="2">
        <v>0</v>
      </c>
      <c r="CR30" s="2">
        <v>1.3717421124828501E-3</v>
      </c>
      <c r="CS30" s="2">
        <v>0</v>
      </c>
      <c r="CT30" s="2">
        <v>0</v>
      </c>
      <c r="CU30" s="2">
        <v>4.11522633744856E-3</v>
      </c>
      <c r="CV30" s="2">
        <v>4.11522633744856E-3</v>
      </c>
      <c r="CW30" s="2">
        <v>1.3717421124828501E-3</v>
      </c>
      <c r="CX30" s="2">
        <v>4.11522633744856E-3</v>
      </c>
      <c r="CY30" s="2">
        <v>4.11522633744856E-3</v>
      </c>
      <c r="CZ30" s="2">
        <v>1.3717421124828501E-3</v>
      </c>
      <c r="DA30" s="2">
        <v>0</v>
      </c>
      <c r="DB30" s="2">
        <v>1.3717421124828501E-3</v>
      </c>
      <c r="DC30" s="2">
        <v>0</v>
      </c>
      <c r="DD30" s="2">
        <v>2.7434842249657002E-3</v>
      </c>
      <c r="DE30" s="2">
        <v>0</v>
      </c>
      <c r="DF30" s="2">
        <v>2.7434842249657002E-3</v>
      </c>
      <c r="DG30" s="2">
        <v>5.4869684499314099E-3</v>
      </c>
      <c r="DH30" s="2">
        <v>5.4869684499314099E-3</v>
      </c>
      <c r="DI30" s="2">
        <v>8.23045267489712E-3</v>
      </c>
      <c r="DJ30" s="2">
        <v>2.7434842249657002E-3</v>
      </c>
      <c r="DK30" s="2">
        <v>1.0973936899862801E-2</v>
      </c>
      <c r="DL30" s="2">
        <v>9.6021947873799699E-3</v>
      </c>
      <c r="DM30" s="2">
        <v>2.0576131687242798E-2</v>
      </c>
      <c r="DN30" s="2">
        <v>2.3319615912208502E-2</v>
      </c>
      <c r="DO30" s="2">
        <v>9.6021947873799699E-3</v>
      </c>
      <c r="DP30" s="2">
        <v>0</v>
      </c>
      <c r="DQ30" s="2">
        <v>0</v>
      </c>
      <c r="DR30" s="2">
        <v>0</v>
      </c>
      <c r="DS30" s="2">
        <v>2.6063100137174201E-2</v>
      </c>
      <c r="DT30" s="2">
        <v>5.0754458161865502E-2</v>
      </c>
      <c r="DU30" s="2">
        <v>6.3100137174211202E-2</v>
      </c>
      <c r="DV30" s="2">
        <v>2.6063100137174201E-2</v>
      </c>
      <c r="DW30" s="2">
        <v>1.0973936899862801E-2</v>
      </c>
      <c r="DX30" s="2">
        <v>1.0973936899862801E-2</v>
      </c>
      <c r="DY30" s="2">
        <v>1.50891632373113E-2</v>
      </c>
      <c r="DZ30" s="2">
        <v>9.6021947873799699E-3</v>
      </c>
      <c r="EA30" s="2">
        <v>9.6021947873799699E-3</v>
      </c>
      <c r="EB30" s="2">
        <v>1.23456790123456E-2</v>
      </c>
      <c r="EC30" s="2">
        <v>8.23045267489712E-3</v>
      </c>
      <c r="ED30" s="2">
        <v>5.4869684499314099E-3</v>
      </c>
      <c r="EE30" s="2">
        <v>4.11522633744856E-3</v>
      </c>
      <c r="EF30" s="2">
        <v>0</v>
      </c>
      <c r="EG30" s="2">
        <v>4.11522633744856E-3</v>
      </c>
      <c r="EH30" s="2">
        <v>1.3717421124828501E-3</v>
      </c>
      <c r="EI30" s="2">
        <v>4.11522633744856E-3</v>
      </c>
      <c r="EJ30" s="2">
        <v>4.11522633744856E-3</v>
      </c>
      <c r="EK30" s="2">
        <v>0</v>
      </c>
      <c r="EL30" s="2">
        <v>5.4869684499314099E-3</v>
      </c>
      <c r="EM30" s="2">
        <v>1.3717421124828501E-3</v>
      </c>
      <c r="EN30" s="2">
        <v>1.3717421124828501E-3</v>
      </c>
      <c r="EO30" s="2">
        <v>4.11522633744856E-3</v>
      </c>
      <c r="EP30" s="2">
        <v>1.3717421124828501E-3</v>
      </c>
      <c r="EQ30" s="2">
        <v>1.3717421124828501E-3</v>
      </c>
      <c r="ER30" s="2">
        <v>0</v>
      </c>
      <c r="ES30" s="2">
        <v>2.7434842249657002E-3</v>
      </c>
      <c r="ET30" s="2">
        <v>1.3717421124828501E-3</v>
      </c>
      <c r="EU30" s="2">
        <v>2.7434842249657002E-3</v>
      </c>
      <c r="EV30" s="2">
        <v>3.5563684397703598E-4</v>
      </c>
      <c r="FA30" s="2">
        <v>0</v>
      </c>
      <c r="FB30" s="2">
        <v>0</v>
      </c>
      <c r="FC30" s="2">
        <v>0</v>
      </c>
      <c r="FD30" s="2">
        <v>0</v>
      </c>
      <c r="FE30" s="2">
        <v>0</v>
      </c>
      <c r="FF30" s="2">
        <v>0</v>
      </c>
      <c r="FG30" s="2">
        <v>0</v>
      </c>
      <c r="FH30" s="2">
        <v>0</v>
      </c>
      <c r="FI30" s="2">
        <v>0</v>
      </c>
      <c r="FJ30" s="2">
        <v>0</v>
      </c>
      <c r="FK30" s="2">
        <v>0</v>
      </c>
      <c r="FL30" s="2">
        <v>0</v>
      </c>
      <c r="FM30" s="2">
        <v>0</v>
      </c>
      <c r="FN30" s="2">
        <v>0</v>
      </c>
      <c r="FO30" s="2">
        <v>3.4293552812071297E-2</v>
      </c>
      <c r="FP30" s="2">
        <v>4.1152263374485597E-2</v>
      </c>
      <c r="FQ30" s="2">
        <v>3.0178326474622701E-2</v>
      </c>
      <c r="FR30" s="2">
        <v>4.5267489711934103E-2</v>
      </c>
      <c r="FS30" s="2">
        <v>4.1152263374485597E-2</v>
      </c>
      <c r="FT30" s="2">
        <v>4.25240054869684E-2</v>
      </c>
      <c r="FU30" s="2">
        <v>4.8010973936899799E-2</v>
      </c>
      <c r="FV30" s="2">
        <v>1.2117055326931799E-2</v>
      </c>
      <c r="FW30" s="2">
        <v>1.3717421124828501E-3</v>
      </c>
      <c r="FX30" s="2">
        <v>2.7434842249657002E-3</v>
      </c>
      <c r="FY30" s="2">
        <v>1.3717421124828501E-3</v>
      </c>
      <c r="FZ30" s="2">
        <v>1.3717421124828501E-3</v>
      </c>
      <c r="GA30" s="2">
        <v>1.3717421124828501E-3</v>
      </c>
      <c r="GB30" s="2">
        <v>1.3717421124828501E-3</v>
      </c>
      <c r="GC30" s="2">
        <v>1.3717421124828501E-3</v>
      </c>
      <c r="GD30" s="2">
        <v>1.3717421124828501E-3</v>
      </c>
      <c r="GE30" s="2">
        <v>1.3717421124828501E-3</v>
      </c>
      <c r="GF30" s="2">
        <v>1.3717421124828501E-3</v>
      </c>
      <c r="GG30" s="2">
        <v>0</v>
      </c>
      <c r="GH30" s="2">
        <v>0</v>
      </c>
      <c r="GI30" s="2">
        <v>0</v>
      </c>
      <c r="GJ30" s="2">
        <v>0</v>
      </c>
      <c r="GK30" s="2">
        <v>0</v>
      </c>
      <c r="GL30" s="2">
        <v>0</v>
      </c>
      <c r="GM30" s="2">
        <v>0</v>
      </c>
      <c r="GN30" s="2">
        <v>1.3717421124828501E-3</v>
      </c>
      <c r="GO30" s="2">
        <v>0</v>
      </c>
      <c r="GP30" s="2">
        <v>0</v>
      </c>
      <c r="GQ30" s="2">
        <v>0</v>
      </c>
      <c r="GR30" s="2">
        <v>0</v>
      </c>
      <c r="GS30" s="2">
        <v>0</v>
      </c>
      <c r="GT30" s="2">
        <v>0</v>
      </c>
      <c r="GU30" s="2">
        <v>0</v>
      </c>
      <c r="GV30" s="2">
        <v>0</v>
      </c>
      <c r="GW30" s="2">
        <v>0</v>
      </c>
      <c r="GX30" s="2">
        <v>0</v>
      </c>
      <c r="GY30" s="2">
        <v>1.3717421124828501E-3</v>
      </c>
      <c r="GZ30" s="2">
        <v>0</v>
      </c>
      <c r="HA30" s="2">
        <v>4.11522633744856E-3</v>
      </c>
      <c r="HB30" s="2">
        <v>0</v>
      </c>
      <c r="HC30" s="2">
        <v>0</v>
      </c>
      <c r="HD30" s="2">
        <v>2.7434842249657002E-3</v>
      </c>
      <c r="HE30" s="2">
        <v>1.3717421124828501E-3</v>
      </c>
      <c r="HF30" s="2">
        <v>0</v>
      </c>
      <c r="HG30" s="2">
        <v>1.3717421124828501E-3</v>
      </c>
      <c r="HH30" s="2">
        <v>2.7434842249657002E-3</v>
      </c>
      <c r="HI30" s="2">
        <v>0</v>
      </c>
      <c r="HJ30" s="2">
        <v>1.3717421124828501E-3</v>
      </c>
      <c r="HK30" s="2">
        <v>0</v>
      </c>
      <c r="HL30" s="2">
        <v>1.3717421124828501E-3</v>
      </c>
      <c r="HM30" s="2">
        <v>1.3717421124828501E-3</v>
      </c>
      <c r="HN30" s="2">
        <v>6.8587105624142598E-3</v>
      </c>
      <c r="HO30" s="2">
        <v>1.23456790123456E-2</v>
      </c>
      <c r="HP30" s="2">
        <v>1.3717421124828501E-3</v>
      </c>
      <c r="HQ30" s="2">
        <v>0</v>
      </c>
      <c r="HR30" s="2">
        <v>0</v>
      </c>
      <c r="HS30" s="2">
        <v>0</v>
      </c>
      <c r="HT30" s="2">
        <v>4.11522633744856E-3</v>
      </c>
      <c r="HU30" s="2">
        <v>0</v>
      </c>
      <c r="HV30" s="2">
        <v>0</v>
      </c>
      <c r="HW30" s="2">
        <v>1.3717421124828501E-3</v>
      </c>
      <c r="HX30" s="2">
        <v>0</v>
      </c>
      <c r="HY30" s="2">
        <v>1.3717421124828501E-3</v>
      </c>
      <c r="HZ30" s="2">
        <v>1.3717421124828501E-3</v>
      </c>
      <c r="IA30" s="2">
        <v>0</v>
      </c>
      <c r="IB30" s="2">
        <v>2.7434842249657002E-3</v>
      </c>
      <c r="IC30" s="2">
        <v>1.3717421124828501E-3</v>
      </c>
      <c r="ID30" s="2">
        <v>1.3717421124828501E-3</v>
      </c>
      <c r="IE30" s="2">
        <v>2.7434842249657002E-3</v>
      </c>
      <c r="IF30" s="2">
        <v>8.5048010973936897E-3</v>
      </c>
      <c r="IG30" s="2">
        <v>2.7434842249657002E-3</v>
      </c>
      <c r="IH30" s="2">
        <v>4.11522633744856E-3</v>
      </c>
      <c r="II30" s="2">
        <v>2.7434842249657002E-3</v>
      </c>
      <c r="IJ30" s="2">
        <v>2.7434842249657002E-3</v>
      </c>
      <c r="IK30" s="2">
        <v>0</v>
      </c>
      <c r="IL30" s="2">
        <v>0</v>
      </c>
      <c r="IM30" s="2">
        <v>9.6021947873799699E-3</v>
      </c>
      <c r="IN30" s="2">
        <v>3.4293552812071297E-2</v>
      </c>
      <c r="IO30" s="2">
        <v>5.0754458161865502E-2</v>
      </c>
      <c r="IP30" s="2">
        <v>4.38957475994513E-2</v>
      </c>
      <c r="IQ30" s="2">
        <v>6.7215363511659798E-2</v>
      </c>
      <c r="IR30" s="2">
        <v>7.5445816186556894E-2</v>
      </c>
      <c r="IS30" s="2">
        <v>5.0754458161865502E-2</v>
      </c>
      <c r="IT30" s="2">
        <v>6.3100137174211202E-2</v>
      </c>
      <c r="IU30" s="2">
        <v>4.25240054869684E-2</v>
      </c>
      <c r="IV30" s="2">
        <v>3.56652949245541E-2</v>
      </c>
      <c r="IW30" s="2">
        <v>1.37174211248285E-2</v>
      </c>
      <c r="IX30" s="2">
        <v>1.0973936899862801E-2</v>
      </c>
      <c r="IY30" s="2">
        <v>1.23456790123456E-2</v>
      </c>
      <c r="IZ30" s="2">
        <v>6.8587105624142598E-3</v>
      </c>
      <c r="JA30" s="2">
        <v>5.4869684499314099E-3</v>
      </c>
      <c r="JB30" s="2">
        <v>4.11522633744856E-3</v>
      </c>
      <c r="JC30" s="2">
        <v>2.7434842249657002E-3</v>
      </c>
      <c r="JD30" s="2">
        <v>1.3717421124828501E-3</v>
      </c>
      <c r="JE30" s="2">
        <v>9.6021947873799699E-3</v>
      </c>
      <c r="JF30" s="2">
        <v>4.11522633744856E-3</v>
      </c>
      <c r="JG30" s="2">
        <v>5.4869684499314099E-3</v>
      </c>
      <c r="JH30" s="2">
        <v>2.3319615912208502E-2</v>
      </c>
      <c r="JI30" s="2">
        <v>1.0973936899862801E-2</v>
      </c>
      <c r="JJ30" s="2">
        <v>4.11522633744856E-3</v>
      </c>
      <c r="JK30" s="2">
        <v>4.11522633744856E-3</v>
      </c>
      <c r="JL30" s="2">
        <v>0</v>
      </c>
      <c r="JM30" s="2">
        <v>5.4869684499314099E-3</v>
      </c>
      <c r="JN30" s="2">
        <v>4.11522633744856E-3</v>
      </c>
      <c r="JO30" s="2">
        <v>0</v>
      </c>
      <c r="JP30" s="2">
        <v>1.3717421124828501E-3</v>
      </c>
      <c r="JQ30" s="2">
        <v>1.5749631661840101E-3</v>
      </c>
    </row>
    <row r="31" spans="1:277" s="2" customFormat="1" x14ac:dyDescent="0.3">
      <c r="A31" s="2">
        <v>29</v>
      </c>
      <c r="B31" s="2">
        <v>0</v>
      </c>
      <c r="C31" s="2">
        <v>0</v>
      </c>
      <c r="D31" s="2">
        <v>0</v>
      </c>
      <c r="E31" s="2">
        <v>7.6225045372050798E-2</v>
      </c>
      <c r="F31" s="2">
        <v>0.76225045372050804</v>
      </c>
      <c r="G31" s="2">
        <v>8.1669691470054401E-2</v>
      </c>
      <c r="H31" s="2">
        <v>7.9854809437386501E-2</v>
      </c>
      <c r="I31" s="2">
        <v>0</v>
      </c>
      <c r="J31" s="2">
        <v>0</v>
      </c>
      <c r="K31" s="2">
        <v>0</v>
      </c>
      <c r="L31" s="2">
        <v>0.11191772534785201</v>
      </c>
      <c r="M31" s="2">
        <v>0.56179775280898803</v>
      </c>
      <c r="N31" s="2">
        <v>1</v>
      </c>
      <c r="O31" s="2">
        <v>4.8396854204476704E-3</v>
      </c>
      <c r="T31" s="2">
        <v>2.29981851179673</v>
      </c>
      <c r="U31" s="2">
        <v>1</v>
      </c>
      <c r="V31" s="2">
        <v>4.8396854204476704E-3</v>
      </c>
      <c r="AA31" s="2">
        <v>1.1882395644283099</v>
      </c>
      <c r="AJ31" s="2">
        <v>1.20992135511191E-3</v>
      </c>
      <c r="AK31" s="2">
        <v>0</v>
      </c>
      <c r="AL31" s="2">
        <v>1.20992135511191E-3</v>
      </c>
      <c r="AM31" s="2">
        <v>1.20992135511191E-3</v>
      </c>
      <c r="AN31" s="2">
        <v>2.41984271022383E-3</v>
      </c>
      <c r="AO31" s="2">
        <v>3.02480338777979E-3</v>
      </c>
      <c r="AP31" s="2">
        <v>1.81488203266787E-3</v>
      </c>
      <c r="AQ31" s="2">
        <v>4.8396854204476704E-3</v>
      </c>
      <c r="AR31" s="2">
        <v>4.8396854204476704E-3</v>
      </c>
      <c r="AS31" s="2">
        <v>1.3309134906231E-2</v>
      </c>
      <c r="AT31" s="2">
        <v>2.6013309134906199E-2</v>
      </c>
      <c r="AU31" s="2">
        <v>3.3877797943133697E-2</v>
      </c>
      <c r="AV31" s="2">
        <v>3.93224440411373E-2</v>
      </c>
      <c r="AW31" s="2">
        <v>5.4446460980036297E-2</v>
      </c>
      <c r="AX31" s="2">
        <v>4.1742286751361102E-2</v>
      </c>
      <c r="AY31" s="2">
        <v>4.5977011494252797E-2</v>
      </c>
      <c r="AZ31" s="2">
        <v>1.6333938294010801E-2</v>
      </c>
      <c r="BA31" s="2">
        <v>1.90287631303965E-2</v>
      </c>
      <c r="BB31" s="2">
        <v>6.0496067755595804E-4</v>
      </c>
      <c r="BC31" s="2">
        <v>3.62976406533575E-3</v>
      </c>
      <c r="BD31" s="2">
        <v>2.41984271022383E-3</v>
      </c>
      <c r="BE31" s="2">
        <v>4.2347247428917104E-3</v>
      </c>
      <c r="BF31" s="2">
        <v>6.0496067755595804E-4</v>
      </c>
      <c r="BG31" s="2">
        <v>6.0496067755595804E-4</v>
      </c>
      <c r="BH31" s="2">
        <v>3.02480338777979E-3</v>
      </c>
      <c r="BI31" s="2">
        <v>1.20992135511191E-3</v>
      </c>
      <c r="BJ31" s="2">
        <v>1.20992135511191E-3</v>
      </c>
      <c r="BK31" s="2">
        <v>1.81488203266787E-3</v>
      </c>
      <c r="BL31" s="2">
        <v>1.81488203266787E-3</v>
      </c>
      <c r="BM31" s="2">
        <v>4.8396854204476704E-3</v>
      </c>
      <c r="BN31" s="2">
        <v>1.20992135511191E-3</v>
      </c>
      <c r="BO31" s="2">
        <v>3.02480338777979E-3</v>
      </c>
      <c r="BP31" s="2">
        <v>6.04960677555958E-3</v>
      </c>
      <c r="BQ31" s="2">
        <v>3.02480338777979E-3</v>
      </c>
      <c r="BR31" s="2">
        <v>4.2347247428917104E-3</v>
      </c>
      <c r="BS31" s="2">
        <v>2.41984271022383E-3</v>
      </c>
      <c r="BT31" s="2">
        <v>2.41984271022383E-3</v>
      </c>
      <c r="BU31" s="2">
        <v>0</v>
      </c>
      <c r="BV31" s="2">
        <v>1.20992135511191E-3</v>
      </c>
      <c r="BW31" s="2">
        <v>6.0496067755595804E-4</v>
      </c>
      <c r="BX31" s="2">
        <v>6.0496067755595804E-4</v>
      </c>
      <c r="BY31" s="2">
        <v>1.81488203266787E-3</v>
      </c>
      <c r="BZ31" s="2">
        <v>1.4891339755223601E-3</v>
      </c>
      <c r="CA31" s="2">
        <v>3.02480338777979E-3</v>
      </c>
      <c r="CB31" s="2">
        <v>1.20992135511191E-3</v>
      </c>
      <c r="CC31" s="2">
        <v>1.20992135511191E-3</v>
      </c>
      <c r="CD31" s="2">
        <v>6.0496067755595804E-4</v>
      </c>
      <c r="CE31" s="2">
        <v>6.0496067755595804E-4</v>
      </c>
      <c r="CF31" s="2">
        <v>1.20992135511191E-3</v>
      </c>
      <c r="CG31" s="2">
        <v>3.02480338777979E-3</v>
      </c>
      <c r="CH31" s="2">
        <v>6.0496067755595804E-4</v>
      </c>
      <c r="CI31" s="2">
        <v>6.0496067755595804E-4</v>
      </c>
      <c r="CJ31" s="2">
        <v>6.0496067755595804E-4</v>
      </c>
      <c r="CK31" s="2">
        <v>1.81488203266787E-3</v>
      </c>
      <c r="CL31" s="2">
        <v>2.41984271022383E-3</v>
      </c>
      <c r="CM31" s="2">
        <v>0</v>
      </c>
      <c r="CN31" s="2">
        <v>1.81488203266787E-3</v>
      </c>
      <c r="CO31" s="2">
        <v>0</v>
      </c>
      <c r="CP31" s="2">
        <v>6.0496067755595804E-4</v>
      </c>
      <c r="CQ31" s="2">
        <v>6.0496067755595804E-4</v>
      </c>
      <c r="CR31" s="2">
        <v>0</v>
      </c>
      <c r="CS31" s="2">
        <v>6.0496067755595804E-4</v>
      </c>
      <c r="CT31" s="2">
        <v>1.20992135511191E-3</v>
      </c>
      <c r="CU31" s="2">
        <v>6.0496067755595804E-4</v>
      </c>
      <c r="CV31" s="2">
        <v>1.81488203266787E-3</v>
      </c>
      <c r="CW31" s="2">
        <v>3.02480338777979E-3</v>
      </c>
      <c r="CX31" s="2">
        <v>4.2347247428917104E-3</v>
      </c>
      <c r="CY31" s="2">
        <v>2.41984271022383E-3</v>
      </c>
      <c r="CZ31" s="2">
        <v>6.04960677555958E-3</v>
      </c>
      <c r="DA31" s="2">
        <v>4.2347247428917104E-3</v>
      </c>
      <c r="DB31" s="2">
        <v>4.2347247428917104E-3</v>
      </c>
      <c r="DC31" s="2">
        <v>5.44464609800362E-3</v>
      </c>
      <c r="DD31" s="2">
        <v>6.65456745311554E-3</v>
      </c>
      <c r="DE31" s="2">
        <v>7.2595281306715E-3</v>
      </c>
      <c r="DF31" s="2">
        <v>8.4694494857834209E-3</v>
      </c>
      <c r="DG31" s="2">
        <v>8.4694494857834209E-3</v>
      </c>
      <c r="DH31" s="2">
        <v>9.07441016333938E-3</v>
      </c>
      <c r="DI31" s="2">
        <v>1.27041742286751E-2</v>
      </c>
      <c r="DJ31" s="2">
        <v>1.02843315184513E-2</v>
      </c>
      <c r="DK31" s="2">
        <v>1.1164274322169E-2</v>
      </c>
      <c r="DL31" s="2">
        <v>1.51240169388989E-2</v>
      </c>
      <c r="DM31" s="2">
        <v>7.2595281306715E-3</v>
      </c>
      <c r="DN31" s="2">
        <v>1.2099213551119099E-2</v>
      </c>
      <c r="DO31" s="2">
        <v>7.2595281306715E-3</v>
      </c>
      <c r="DP31" s="2">
        <v>2.41984271022383E-3</v>
      </c>
      <c r="DQ31" s="2">
        <v>3.62976406533575E-3</v>
      </c>
      <c r="DR31" s="2">
        <v>3.62976406533575E-3</v>
      </c>
      <c r="DS31" s="2">
        <v>3.02480338777979E-3</v>
      </c>
      <c r="DT31" s="2">
        <v>6.04960677555958E-3</v>
      </c>
      <c r="DU31" s="2">
        <v>4.2347247428917104E-3</v>
      </c>
      <c r="DV31" s="2">
        <v>4.2347247428917104E-3</v>
      </c>
      <c r="DW31" s="2">
        <v>7.2595281306715E-3</v>
      </c>
      <c r="DX31" s="2">
        <v>5.44464609800362E-3</v>
      </c>
      <c r="DY31" s="2">
        <v>3.02480338777979E-3</v>
      </c>
      <c r="DZ31" s="2">
        <v>6.04960677555958E-3</v>
      </c>
      <c r="EA31" s="2">
        <v>6.04960677555958E-3</v>
      </c>
      <c r="EB31" s="2">
        <v>4.8396854204476704E-3</v>
      </c>
      <c r="EC31" s="2">
        <v>9.07441016333938E-3</v>
      </c>
      <c r="ED31" s="2">
        <v>6.65456745311554E-3</v>
      </c>
      <c r="EE31" s="2">
        <v>6.65456745311554E-3</v>
      </c>
      <c r="EF31" s="2">
        <v>1.20992135511191E-3</v>
      </c>
      <c r="EG31" s="2">
        <v>3.02480338777979E-3</v>
      </c>
      <c r="EH31" s="2">
        <v>1.81488203266787E-3</v>
      </c>
      <c r="EI31" s="2">
        <v>3.02480338777979E-3</v>
      </c>
      <c r="EJ31" s="2">
        <v>3.62976406533575E-3</v>
      </c>
      <c r="EK31" s="2">
        <v>1.81488203266787E-3</v>
      </c>
      <c r="EL31" s="2">
        <v>2.41984271022383E-3</v>
      </c>
      <c r="EM31" s="2">
        <v>3.62976406533575E-3</v>
      </c>
      <c r="EN31" s="2">
        <v>1.81488203266787E-3</v>
      </c>
      <c r="EO31" s="2">
        <v>3.02480338777979E-3</v>
      </c>
      <c r="EP31" s="2">
        <v>4.8396854204476704E-3</v>
      </c>
      <c r="EQ31" s="2">
        <v>6.65456745311554E-3</v>
      </c>
      <c r="ER31" s="2">
        <v>3.62976406533575E-3</v>
      </c>
      <c r="ES31" s="2">
        <v>5.44464609800362E-3</v>
      </c>
      <c r="ET31" s="2">
        <v>4.2347247428917104E-3</v>
      </c>
      <c r="EU31" s="2">
        <v>3.02480338777979E-3</v>
      </c>
      <c r="EV31" s="2">
        <v>1.6238418187028299E-3</v>
      </c>
      <c r="FE31" s="2">
        <v>6.0496067755595804E-4</v>
      </c>
      <c r="FF31" s="2">
        <v>0</v>
      </c>
      <c r="FG31" s="2">
        <v>1.20992135511191E-3</v>
      </c>
      <c r="FH31" s="2">
        <v>0</v>
      </c>
      <c r="FI31" s="2">
        <v>1.20992135511191E-3</v>
      </c>
      <c r="FJ31" s="2">
        <v>0</v>
      </c>
      <c r="FK31" s="2">
        <v>6.0496067755595804E-4</v>
      </c>
      <c r="FL31" s="2">
        <v>0</v>
      </c>
      <c r="FM31" s="2">
        <v>0</v>
      </c>
      <c r="FN31" s="2">
        <v>1.20992135511191E-3</v>
      </c>
      <c r="FO31" s="2">
        <v>1.20992135511191E-3</v>
      </c>
      <c r="FP31" s="2">
        <v>9.07441016333938E-3</v>
      </c>
      <c r="FQ31" s="2">
        <v>1.87537810042347E-2</v>
      </c>
      <c r="FR31" s="2">
        <v>2.35934664246823E-2</v>
      </c>
      <c r="FS31" s="2">
        <v>3.3272837265577698E-2</v>
      </c>
      <c r="FT31" s="2">
        <v>2.4198427102238299E-2</v>
      </c>
      <c r="FU31" s="2">
        <v>2.05686630369026E-2</v>
      </c>
      <c r="FV31" s="2">
        <v>1.8423802452840501E-2</v>
      </c>
      <c r="FW31" s="2">
        <v>4.8396854204476704E-3</v>
      </c>
      <c r="FX31" s="2">
        <v>2.41984271022383E-3</v>
      </c>
      <c r="FY31" s="2">
        <v>2.41984271022383E-3</v>
      </c>
      <c r="FZ31" s="2">
        <v>6.0496067755595804E-4</v>
      </c>
      <c r="GA31" s="2">
        <v>1.81488203266787E-3</v>
      </c>
      <c r="GB31" s="2">
        <v>0</v>
      </c>
      <c r="GC31" s="2">
        <v>1.20992135511191E-3</v>
      </c>
      <c r="GD31" s="2">
        <v>6.0496067755595804E-4</v>
      </c>
      <c r="GE31" s="2">
        <v>1.20992135511191E-3</v>
      </c>
      <c r="GF31" s="2">
        <v>6.0496067755595804E-4</v>
      </c>
      <c r="GG31" s="2">
        <v>1.81488203266787E-3</v>
      </c>
      <c r="GH31" s="2">
        <v>0</v>
      </c>
      <c r="GI31" s="2">
        <v>2.41984271022383E-3</v>
      </c>
      <c r="GJ31" s="2">
        <v>0</v>
      </c>
      <c r="GK31" s="2">
        <v>0</v>
      </c>
      <c r="GL31" s="2">
        <v>3.62976406533575E-3</v>
      </c>
      <c r="GM31" s="2">
        <v>1.81488203266787E-3</v>
      </c>
      <c r="GN31" s="2">
        <v>1.20992135511191E-3</v>
      </c>
      <c r="GO31" s="2">
        <v>0</v>
      </c>
      <c r="GP31" s="2">
        <v>6.0496067755595804E-4</v>
      </c>
      <c r="GQ31" s="2">
        <v>6.0496067755595804E-4</v>
      </c>
      <c r="GR31" s="2">
        <v>1.81488203266787E-3</v>
      </c>
      <c r="GS31" s="2">
        <v>6.0496067755595804E-4</v>
      </c>
      <c r="GT31" s="2">
        <v>1.20992135511191E-3</v>
      </c>
      <c r="GU31" s="2">
        <v>2.0940946530783101E-3</v>
      </c>
      <c r="GV31" s="2">
        <v>1.81488203266787E-3</v>
      </c>
      <c r="GW31" s="2">
        <v>1.81488203266787E-3</v>
      </c>
      <c r="GX31" s="2">
        <v>1.20992135511191E-3</v>
      </c>
      <c r="GY31" s="2">
        <v>1.81488203266787E-3</v>
      </c>
      <c r="GZ31" s="2">
        <v>1.81488203266787E-3</v>
      </c>
      <c r="HA31" s="2">
        <v>4.8396854204476704E-3</v>
      </c>
      <c r="HB31" s="2">
        <v>3.02480338777979E-3</v>
      </c>
      <c r="HC31" s="2">
        <v>6.0496067755595804E-4</v>
      </c>
      <c r="HD31" s="2">
        <v>2.41984271022383E-3</v>
      </c>
      <c r="HE31" s="2">
        <v>6.0496067755595804E-4</v>
      </c>
      <c r="HF31" s="2">
        <v>0</v>
      </c>
      <c r="HG31" s="2">
        <v>3.62976406533575E-3</v>
      </c>
      <c r="HH31" s="2">
        <v>6.0496067755595804E-4</v>
      </c>
      <c r="HI31" s="2">
        <v>1.81488203266787E-3</v>
      </c>
      <c r="HJ31" s="2">
        <v>6.0496067755595804E-4</v>
      </c>
      <c r="HK31" s="2">
        <v>6.0496067755595804E-4</v>
      </c>
      <c r="HL31" s="2">
        <v>1.20992135511191E-3</v>
      </c>
      <c r="HM31" s="2">
        <v>0</v>
      </c>
      <c r="HN31" s="2">
        <v>1.20992135511191E-3</v>
      </c>
      <c r="HO31" s="2">
        <v>6.04960677555958E-3</v>
      </c>
      <c r="HP31" s="2">
        <v>3.62976406533575E-3</v>
      </c>
      <c r="HQ31" s="2">
        <v>6.0496067755595804E-4</v>
      </c>
      <c r="HR31" s="2">
        <v>1.20992135511191E-3</v>
      </c>
      <c r="HS31" s="2">
        <v>6.04960677555958E-3</v>
      </c>
      <c r="HT31" s="2">
        <v>2.41984271022383E-3</v>
      </c>
      <c r="HU31" s="2">
        <v>1.20992135511191E-3</v>
      </c>
      <c r="HV31" s="2">
        <v>6.0496067755595804E-4</v>
      </c>
      <c r="HW31" s="2">
        <v>6.0496067755595804E-4</v>
      </c>
      <c r="HX31" s="2">
        <v>1.20992135511191E-3</v>
      </c>
      <c r="HY31" s="2">
        <v>6.0496067755595804E-4</v>
      </c>
      <c r="HZ31" s="2">
        <v>3.02480338777979E-3</v>
      </c>
      <c r="IA31" s="2">
        <v>1.20992135511191E-3</v>
      </c>
      <c r="IB31" s="2">
        <v>1.20992135511191E-3</v>
      </c>
      <c r="IC31" s="2">
        <v>6.0496067755595804E-4</v>
      </c>
      <c r="ID31" s="2">
        <v>1.20992135511191E-3</v>
      </c>
      <c r="IE31" s="2">
        <v>3.02480338777979E-3</v>
      </c>
      <c r="IF31" s="2">
        <v>1.6663916845405E-2</v>
      </c>
      <c r="IG31" s="2">
        <v>3.9927404718693202E-2</v>
      </c>
      <c r="IH31" s="2">
        <v>3.6902601330913401E-2</v>
      </c>
      <c r="II31" s="2">
        <v>3.0248033877797901E-2</v>
      </c>
      <c r="IJ31" s="2">
        <v>2.35934664246823E-2</v>
      </c>
      <c r="IK31" s="2">
        <v>1.02843315184513E-2</v>
      </c>
      <c r="IL31" s="2">
        <v>5.44464609800362E-3</v>
      </c>
      <c r="IM31" s="2">
        <v>6.04960677555958E-3</v>
      </c>
      <c r="IN31" s="2">
        <v>6.04960677555958E-3</v>
      </c>
      <c r="IO31" s="2">
        <v>6.04960677555958E-3</v>
      </c>
      <c r="IP31" s="2">
        <v>7.2595281306715E-3</v>
      </c>
      <c r="IQ31" s="2">
        <v>6.04960677555958E-3</v>
      </c>
      <c r="IR31" s="2">
        <v>5.44464609800362E-3</v>
      </c>
      <c r="IS31" s="2">
        <v>7.86448880822746E-3</v>
      </c>
      <c r="IT31" s="2">
        <v>9.07441016333938E-3</v>
      </c>
      <c r="IU31" s="2">
        <v>4.8396854204476704E-3</v>
      </c>
      <c r="IV31" s="2">
        <v>7.2595281306715E-3</v>
      </c>
      <c r="IW31" s="2">
        <v>3.02480338777979E-3</v>
      </c>
      <c r="IX31" s="2">
        <v>4.2347247428917104E-3</v>
      </c>
      <c r="IY31" s="2">
        <v>7.86448880822746E-3</v>
      </c>
      <c r="IZ31" s="2">
        <v>1.27041742286751E-2</v>
      </c>
      <c r="JA31" s="2">
        <v>1.27041742286751E-2</v>
      </c>
      <c r="JB31" s="2">
        <v>3.02480338777979E-3</v>
      </c>
      <c r="JC31" s="2">
        <v>2.41984271022383E-3</v>
      </c>
      <c r="JD31" s="2">
        <v>3.62976406533575E-3</v>
      </c>
      <c r="JE31" s="2">
        <v>1.81488203266787E-3</v>
      </c>
      <c r="JF31" s="2">
        <v>3.02480338777979E-3</v>
      </c>
      <c r="JG31" s="2">
        <v>3.62976406533575E-3</v>
      </c>
      <c r="JH31" s="2">
        <v>1.81488203266787E-3</v>
      </c>
      <c r="JI31" s="2">
        <v>6.0496067755595804E-4</v>
      </c>
      <c r="JJ31" s="2">
        <v>1.81488203266787E-3</v>
      </c>
      <c r="JK31" s="2">
        <v>3.62976406533575E-3</v>
      </c>
      <c r="JL31" s="2">
        <v>4.8396854204476704E-3</v>
      </c>
      <c r="JM31" s="2">
        <v>7.86448880822746E-3</v>
      </c>
      <c r="JN31" s="2">
        <v>9.07441016333938E-3</v>
      </c>
      <c r="JO31" s="2">
        <v>3.02480338777979E-3</v>
      </c>
      <c r="JP31" s="2">
        <v>3.62976406533575E-3</v>
      </c>
      <c r="JQ31" s="2">
        <v>2.41984271022383E-3</v>
      </c>
    </row>
    <row r="32" spans="1:277" s="2" customFormat="1" x14ac:dyDescent="0.3">
      <c r="A32" s="2">
        <v>30</v>
      </c>
      <c r="B32" s="2">
        <v>1</v>
      </c>
      <c r="C32" s="2">
        <v>0</v>
      </c>
      <c r="D32" s="2">
        <v>0</v>
      </c>
      <c r="E32" s="2">
        <v>0</v>
      </c>
      <c r="F32" s="2">
        <v>0</v>
      </c>
      <c r="G32" s="2">
        <v>0</v>
      </c>
      <c r="H32" s="2">
        <v>0</v>
      </c>
      <c r="I32" s="2">
        <v>0</v>
      </c>
      <c r="J32" s="2">
        <v>0</v>
      </c>
      <c r="K32" s="2">
        <v>0</v>
      </c>
      <c r="L32" s="2">
        <v>0.14285714285714199</v>
      </c>
      <c r="N32" s="2">
        <v>1</v>
      </c>
      <c r="O32" s="2">
        <v>9.5238095238095195E-3</v>
      </c>
      <c r="T32" s="2">
        <v>0</v>
      </c>
      <c r="U32" s="2">
        <v>1</v>
      </c>
      <c r="V32" s="2">
        <v>9.5238095238095195E-3</v>
      </c>
      <c r="AA32" s="2">
        <v>1.0476190476190399</v>
      </c>
      <c r="AF32" s="2">
        <v>4.7619047619047597E-3</v>
      </c>
      <c r="AG32" s="2">
        <v>4.7619047619047597E-3</v>
      </c>
      <c r="AH32" s="2">
        <v>0</v>
      </c>
      <c r="AI32" s="2">
        <v>0</v>
      </c>
      <c r="AJ32" s="2">
        <v>0</v>
      </c>
      <c r="AK32" s="2">
        <v>0</v>
      </c>
      <c r="AL32" s="2">
        <v>0</v>
      </c>
      <c r="AM32" s="2">
        <v>0</v>
      </c>
      <c r="AN32" s="2">
        <v>4.7619047619047597E-3</v>
      </c>
      <c r="AO32" s="2">
        <v>0</v>
      </c>
      <c r="AP32" s="2">
        <v>4.7619047619047597E-3</v>
      </c>
      <c r="AQ32" s="2">
        <v>0</v>
      </c>
      <c r="AR32" s="2">
        <v>4.7619047619047597E-3</v>
      </c>
      <c r="AS32" s="2">
        <v>2.3809523809523801E-2</v>
      </c>
      <c r="AT32" s="2">
        <v>5.2380952380952299E-2</v>
      </c>
      <c r="AU32" s="2">
        <v>5.2380952380952299E-2</v>
      </c>
      <c r="AV32" s="2">
        <v>4.7619047619047603E-2</v>
      </c>
      <c r="AW32" s="2">
        <v>3.3333333333333298E-2</v>
      </c>
      <c r="AX32" s="2">
        <v>6.19047619047619E-2</v>
      </c>
      <c r="AY32" s="2">
        <v>6.6666666666666596E-2</v>
      </c>
      <c r="AZ32" s="2">
        <v>8.0952380952380901E-2</v>
      </c>
      <c r="BA32" s="2">
        <v>1.9047619047619001E-2</v>
      </c>
      <c r="BB32" s="2">
        <v>9.5238095238095195E-3</v>
      </c>
      <c r="BC32" s="2">
        <v>4.7619047619047597E-3</v>
      </c>
      <c r="BD32" s="2">
        <v>9.5238095238095195E-3</v>
      </c>
      <c r="BE32" s="2">
        <v>0</v>
      </c>
      <c r="BF32" s="2">
        <v>0</v>
      </c>
      <c r="BG32" s="2">
        <v>0</v>
      </c>
      <c r="BH32" s="2">
        <v>4.7619047619047597E-3</v>
      </c>
      <c r="BI32" s="2">
        <v>0</v>
      </c>
      <c r="BJ32" s="2">
        <v>0</v>
      </c>
      <c r="BK32" s="2">
        <v>0</v>
      </c>
      <c r="BL32" s="2">
        <v>0</v>
      </c>
      <c r="BM32" s="2">
        <v>0</v>
      </c>
      <c r="BN32" s="2">
        <v>0</v>
      </c>
      <c r="BO32" s="2">
        <v>4.7619047619047597E-3</v>
      </c>
      <c r="BP32" s="2">
        <v>9.5238095238095195E-3</v>
      </c>
      <c r="BQ32" s="2">
        <v>4.7619047619047597E-3</v>
      </c>
      <c r="BR32" s="2">
        <v>0</v>
      </c>
      <c r="BS32" s="2">
        <v>4.7619047619047597E-3</v>
      </c>
      <c r="BT32" s="2">
        <v>0</v>
      </c>
      <c r="BU32" s="2">
        <v>4.7619047619047597E-3</v>
      </c>
      <c r="BV32" s="2">
        <v>4.7619047619047597E-3</v>
      </c>
      <c r="BW32" s="2">
        <v>4.7619047619047597E-3</v>
      </c>
      <c r="BX32" s="2">
        <v>0</v>
      </c>
      <c r="BY32" s="2">
        <v>0</v>
      </c>
      <c r="BZ32" s="2">
        <v>1.8633540372670801E-3</v>
      </c>
      <c r="CA32" s="2">
        <v>0</v>
      </c>
      <c r="CB32" s="2">
        <v>0</v>
      </c>
      <c r="CC32" s="2">
        <v>0</v>
      </c>
      <c r="CD32" s="2">
        <v>0</v>
      </c>
      <c r="CE32" s="2">
        <v>4.7619047619047597E-3</v>
      </c>
      <c r="CF32" s="2">
        <v>4.7619047619047597E-3</v>
      </c>
      <c r="CG32" s="2">
        <v>4.7619047619047597E-3</v>
      </c>
      <c r="CH32" s="2">
        <v>0</v>
      </c>
      <c r="CI32" s="2">
        <v>4.7619047619047597E-3</v>
      </c>
      <c r="CJ32" s="2">
        <v>0</v>
      </c>
      <c r="CK32" s="2">
        <v>0</v>
      </c>
      <c r="CL32" s="2">
        <v>4.7619047619047597E-3</v>
      </c>
      <c r="CM32" s="2">
        <v>0</v>
      </c>
      <c r="CN32" s="2">
        <v>4.7619047619047597E-3</v>
      </c>
      <c r="CO32" s="2">
        <v>0</v>
      </c>
      <c r="CP32" s="2">
        <v>0</v>
      </c>
      <c r="CQ32" s="2">
        <v>0</v>
      </c>
      <c r="CR32" s="2">
        <v>0</v>
      </c>
      <c r="CS32" s="2">
        <v>0</v>
      </c>
      <c r="CT32" s="2">
        <v>4.7619047619047597E-3</v>
      </c>
      <c r="CU32" s="2">
        <v>0</v>
      </c>
      <c r="CV32" s="2">
        <v>4.7619047619047597E-3</v>
      </c>
      <c r="CW32" s="2">
        <v>0</v>
      </c>
      <c r="CX32" s="2">
        <v>4.7619047619047597E-3</v>
      </c>
      <c r="CY32" s="2">
        <v>0</v>
      </c>
      <c r="CZ32" s="2">
        <v>1.42857142857142E-2</v>
      </c>
      <c r="DA32" s="2">
        <v>9.5238095238095195E-3</v>
      </c>
      <c r="DB32" s="2">
        <v>4.7619047619047597E-3</v>
      </c>
      <c r="DC32" s="2">
        <v>2.3809523809523801E-2</v>
      </c>
      <c r="DD32" s="2">
        <v>4.7619047619047597E-3</v>
      </c>
      <c r="DE32" s="2">
        <v>4.7619047619047597E-3</v>
      </c>
      <c r="DF32" s="2">
        <v>0</v>
      </c>
      <c r="DG32" s="2">
        <v>1.42857142857142E-2</v>
      </c>
      <c r="DH32" s="2">
        <v>2.8571428571428501E-2</v>
      </c>
      <c r="DI32" s="2">
        <v>3.3333333333333298E-2</v>
      </c>
      <c r="DJ32" s="2">
        <v>1.9047619047619001E-2</v>
      </c>
      <c r="DK32" s="2">
        <v>4.7619047619047597E-3</v>
      </c>
      <c r="DL32" s="2">
        <v>2.3809523809523801E-2</v>
      </c>
      <c r="DM32" s="2">
        <v>1.9047619047619001E-2</v>
      </c>
      <c r="DN32" s="2">
        <v>1.9047619047619001E-2</v>
      </c>
      <c r="DO32" s="2">
        <v>4.7619047619047597E-3</v>
      </c>
      <c r="DP32" s="2">
        <v>4.7619047619047597E-3</v>
      </c>
      <c r="DQ32" s="2">
        <v>0</v>
      </c>
      <c r="DR32" s="2">
        <v>0</v>
      </c>
      <c r="DS32" s="2">
        <v>0</v>
      </c>
      <c r="DT32" s="2">
        <v>0</v>
      </c>
      <c r="DU32" s="2">
        <v>0</v>
      </c>
      <c r="DV32" s="2">
        <v>4.7619047619047597E-3</v>
      </c>
      <c r="DW32" s="2">
        <v>0</v>
      </c>
      <c r="DX32" s="2">
        <v>9.5238095238095195E-3</v>
      </c>
      <c r="DY32" s="2">
        <v>0</v>
      </c>
      <c r="DZ32" s="2">
        <v>0</v>
      </c>
      <c r="EA32" s="2">
        <v>0</v>
      </c>
      <c r="EB32" s="2">
        <v>0</v>
      </c>
      <c r="EC32" s="2">
        <v>0</v>
      </c>
      <c r="ED32" s="2">
        <v>0</v>
      </c>
      <c r="EE32" s="2">
        <v>0</v>
      </c>
      <c r="EF32" s="2">
        <v>0</v>
      </c>
      <c r="EG32" s="2">
        <v>0</v>
      </c>
      <c r="EH32" s="2">
        <v>0</v>
      </c>
      <c r="EI32" s="2">
        <v>0</v>
      </c>
      <c r="EJ32" s="2">
        <v>0</v>
      </c>
      <c r="EK32" s="2">
        <v>0</v>
      </c>
      <c r="EL32" s="2">
        <v>0</v>
      </c>
      <c r="EM32" s="2">
        <v>0</v>
      </c>
      <c r="EN32" s="2">
        <v>4.7619047619047597E-3</v>
      </c>
      <c r="EO32" s="2">
        <v>0</v>
      </c>
      <c r="EP32" s="2">
        <v>0</v>
      </c>
      <c r="EQ32" s="2">
        <v>0</v>
      </c>
      <c r="ER32" s="2">
        <v>0</v>
      </c>
      <c r="ES32" s="2">
        <v>0</v>
      </c>
      <c r="ET32" s="2">
        <v>0</v>
      </c>
      <c r="EU32" s="2">
        <v>0</v>
      </c>
      <c r="EV32" s="2">
        <v>7.93650793650793E-4</v>
      </c>
      <c r="FA32" s="2">
        <v>0</v>
      </c>
      <c r="FB32" s="2">
        <v>0</v>
      </c>
      <c r="FC32" s="2">
        <v>0</v>
      </c>
      <c r="FD32" s="2">
        <v>0</v>
      </c>
      <c r="FE32" s="2">
        <v>0</v>
      </c>
      <c r="FF32" s="2">
        <v>0</v>
      </c>
      <c r="FG32" s="2">
        <v>0</v>
      </c>
      <c r="FH32" s="2">
        <v>0</v>
      </c>
      <c r="FI32" s="2">
        <v>0</v>
      </c>
      <c r="FJ32" s="2">
        <v>0</v>
      </c>
      <c r="FK32" s="2">
        <v>0</v>
      </c>
      <c r="FL32" s="2">
        <v>0</v>
      </c>
      <c r="FM32" s="2">
        <v>0</v>
      </c>
      <c r="FN32" s="2">
        <v>4.7619047619047597E-3</v>
      </c>
      <c r="FO32" s="2">
        <v>9.5238095238095195E-3</v>
      </c>
      <c r="FP32" s="2">
        <v>5.7142857142857099E-2</v>
      </c>
      <c r="FQ32" s="2">
        <v>4.7619047619047603E-2</v>
      </c>
      <c r="FR32" s="2">
        <v>2.8571428571428501E-2</v>
      </c>
      <c r="FS32" s="2">
        <v>3.8095238095238099E-2</v>
      </c>
      <c r="FT32" s="2">
        <v>6.6666666666666596E-2</v>
      </c>
      <c r="FU32" s="2">
        <v>6.19047619047619E-2</v>
      </c>
      <c r="FV32" s="2">
        <v>3.3333333333333298E-2</v>
      </c>
      <c r="FW32" s="2">
        <v>9.5238095238095195E-3</v>
      </c>
      <c r="FX32" s="2">
        <v>0</v>
      </c>
      <c r="FY32" s="2">
        <v>0</v>
      </c>
      <c r="FZ32" s="2">
        <v>4.7619047619047597E-3</v>
      </c>
      <c r="GA32" s="2">
        <v>0</v>
      </c>
      <c r="GB32" s="2">
        <v>0</v>
      </c>
      <c r="GC32" s="2">
        <v>4.7619047619047597E-3</v>
      </c>
      <c r="GD32" s="2">
        <v>4.7619047619047597E-3</v>
      </c>
      <c r="GE32" s="2">
        <v>9.5238095238095195E-3</v>
      </c>
      <c r="GF32" s="2">
        <v>0</v>
      </c>
      <c r="GG32" s="2">
        <v>0</v>
      </c>
      <c r="GH32" s="2">
        <v>0</v>
      </c>
      <c r="GI32" s="2">
        <v>0</v>
      </c>
      <c r="GJ32" s="2">
        <v>4.7619047619047597E-3</v>
      </c>
      <c r="GK32" s="2">
        <v>0</v>
      </c>
      <c r="GL32" s="2">
        <v>4.7619047619047597E-3</v>
      </c>
      <c r="GM32" s="2">
        <v>1.42857142857142E-2</v>
      </c>
      <c r="GN32" s="2">
        <v>4.7619047619047597E-3</v>
      </c>
      <c r="GO32" s="2">
        <v>0</v>
      </c>
      <c r="GP32" s="2">
        <v>4.7619047619047597E-3</v>
      </c>
      <c r="GQ32" s="2">
        <v>9.5238095238095195E-3</v>
      </c>
      <c r="GR32" s="2">
        <v>0</v>
      </c>
      <c r="GS32" s="2">
        <v>0</v>
      </c>
      <c r="GT32" s="2">
        <v>0</v>
      </c>
      <c r="GU32" s="2">
        <v>2.2774327122153199E-3</v>
      </c>
      <c r="GV32" s="2">
        <v>0</v>
      </c>
      <c r="GW32" s="2">
        <v>0</v>
      </c>
      <c r="GX32" s="2">
        <v>0</v>
      </c>
      <c r="GY32" s="2">
        <v>0</v>
      </c>
      <c r="GZ32" s="2">
        <v>0</v>
      </c>
      <c r="HA32" s="2">
        <v>0</v>
      </c>
      <c r="HB32" s="2">
        <v>0</v>
      </c>
      <c r="HC32" s="2">
        <v>4.7619047619047597E-3</v>
      </c>
      <c r="HD32" s="2">
        <v>4.7619047619047597E-3</v>
      </c>
      <c r="HE32" s="2">
        <v>0</v>
      </c>
      <c r="HF32" s="2">
        <v>4.7619047619047597E-3</v>
      </c>
      <c r="HG32" s="2">
        <v>4.7619047619047597E-3</v>
      </c>
      <c r="HH32" s="2">
        <v>4.7619047619047597E-3</v>
      </c>
      <c r="HI32" s="2">
        <v>0</v>
      </c>
      <c r="HJ32" s="2">
        <v>0</v>
      </c>
      <c r="HK32" s="2">
        <v>0</v>
      </c>
      <c r="HL32" s="2">
        <v>0</v>
      </c>
      <c r="HM32" s="2">
        <v>0</v>
      </c>
      <c r="HN32" s="2">
        <v>0</v>
      </c>
      <c r="HO32" s="2">
        <v>0</v>
      </c>
      <c r="HP32" s="2">
        <v>0</v>
      </c>
      <c r="HQ32" s="2">
        <v>0</v>
      </c>
      <c r="HR32" s="2">
        <v>0</v>
      </c>
      <c r="HS32" s="2">
        <v>4.7619047619047597E-3</v>
      </c>
      <c r="HT32" s="2">
        <v>4.7619047619047597E-3</v>
      </c>
      <c r="HU32" s="2">
        <v>4.7619047619047597E-3</v>
      </c>
      <c r="HV32" s="2">
        <v>0</v>
      </c>
      <c r="HW32" s="2">
        <v>4.7619047619047597E-3</v>
      </c>
      <c r="HX32" s="2">
        <v>4.7619047619047597E-3</v>
      </c>
      <c r="HY32" s="2">
        <v>4.7619047619047597E-3</v>
      </c>
      <c r="HZ32" s="2">
        <v>4.7619047619047597E-3</v>
      </c>
      <c r="IA32" s="2">
        <v>4.7619047619047597E-3</v>
      </c>
      <c r="IB32" s="2">
        <v>0</v>
      </c>
      <c r="IC32" s="2">
        <v>0</v>
      </c>
      <c r="ID32" s="2">
        <v>0</v>
      </c>
      <c r="IE32" s="2">
        <v>0</v>
      </c>
      <c r="IF32" s="2">
        <v>5.7142857142857099E-2</v>
      </c>
      <c r="IG32" s="2">
        <v>9.0476190476190405E-2</v>
      </c>
      <c r="IH32" s="2">
        <v>3.3333333333333298E-2</v>
      </c>
      <c r="II32" s="2">
        <v>1.9047619047619001E-2</v>
      </c>
      <c r="IJ32" s="2">
        <v>1.9047619047619001E-2</v>
      </c>
      <c r="IK32" s="2">
        <v>9.5238095238095195E-3</v>
      </c>
      <c r="IL32" s="2">
        <v>4.7619047619047597E-3</v>
      </c>
      <c r="IM32" s="2">
        <v>4.7619047619047597E-3</v>
      </c>
      <c r="IN32" s="2">
        <v>4.7619047619047597E-3</v>
      </c>
      <c r="IO32" s="2">
        <v>4.7619047619047597E-3</v>
      </c>
      <c r="IP32" s="2">
        <v>0</v>
      </c>
      <c r="IQ32" s="2">
        <v>1.42857142857142E-2</v>
      </c>
      <c r="IR32" s="2">
        <v>9.5238095238095195E-3</v>
      </c>
      <c r="IS32" s="2">
        <v>0</v>
      </c>
      <c r="IT32" s="2">
        <v>9.5238095238095195E-3</v>
      </c>
      <c r="IU32" s="2">
        <v>0</v>
      </c>
      <c r="IV32" s="2">
        <v>1.42857142857142E-2</v>
      </c>
      <c r="IW32" s="2">
        <v>9.5238095238095195E-3</v>
      </c>
      <c r="IX32" s="2">
        <v>4.7619047619047597E-3</v>
      </c>
      <c r="IY32" s="2">
        <v>0</v>
      </c>
      <c r="IZ32" s="2">
        <v>0</v>
      </c>
      <c r="JA32" s="2">
        <v>9.5238095238095195E-3</v>
      </c>
      <c r="JB32" s="2">
        <v>1.9047619047619001E-2</v>
      </c>
      <c r="JC32" s="2">
        <v>0</v>
      </c>
      <c r="JD32" s="2">
        <v>0</v>
      </c>
      <c r="JE32" s="2">
        <v>0</v>
      </c>
      <c r="JF32" s="2">
        <v>0</v>
      </c>
      <c r="JG32" s="2">
        <v>0</v>
      </c>
      <c r="JH32" s="2">
        <v>0</v>
      </c>
      <c r="JI32" s="2">
        <v>0</v>
      </c>
      <c r="JJ32" s="2">
        <v>4.7619047619047597E-3</v>
      </c>
      <c r="JK32" s="2">
        <v>0</v>
      </c>
      <c r="JL32" s="2">
        <v>0</v>
      </c>
      <c r="JM32" s="2">
        <v>0</v>
      </c>
      <c r="JN32" s="2">
        <v>0</v>
      </c>
      <c r="JO32" s="2">
        <v>0</v>
      </c>
      <c r="JP32" s="2">
        <v>0</v>
      </c>
      <c r="JQ32" s="2">
        <v>7.93650793650793E-4</v>
      </c>
    </row>
    <row r="33" spans="1:277" s="2" customFormat="1" x14ac:dyDescent="0.3">
      <c r="A33" s="2">
        <v>31</v>
      </c>
      <c r="B33" s="2">
        <v>1</v>
      </c>
      <c r="C33" s="2">
        <v>0</v>
      </c>
      <c r="D33" s="2">
        <v>0</v>
      </c>
      <c r="E33" s="2">
        <v>0</v>
      </c>
      <c r="F33" s="2">
        <v>0</v>
      </c>
      <c r="G33" s="2">
        <v>0</v>
      </c>
      <c r="H33" s="2">
        <v>0</v>
      </c>
      <c r="I33" s="2">
        <v>0</v>
      </c>
      <c r="J33" s="2">
        <v>0</v>
      </c>
      <c r="K33" s="2">
        <v>0</v>
      </c>
      <c r="L33" s="2">
        <v>0.116009280742459</v>
      </c>
      <c r="N33" s="2">
        <v>1</v>
      </c>
      <c r="O33" s="2">
        <v>6.96055684454756E-3</v>
      </c>
      <c r="T33" s="2">
        <v>1.3155452436194801</v>
      </c>
      <c r="U33" s="2">
        <v>1</v>
      </c>
      <c r="V33" s="2">
        <v>6.96055684454756E-3</v>
      </c>
      <c r="AA33" s="2">
        <v>3.4292343387470998</v>
      </c>
      <c r="AB33" s="2">
        <v>9.9436526350679395E-4</v>
      </c>
      <c r="AC33" s="2">
        <v>0</v>
      </c>
      <c r="AD33" s="2">
        <v>0</v>
      </c>
      <c r="AE33" s="2">
        <v>2.32018561484918E-3</v>
      </c>
      <c r="AF33" s="2">
        <v>2.32018561484918E-3</v>
      </c>
      <c r="AG33" s="2">
        <v>4.6403712296983696E-3</v>
      </c>
      <c r="AH33" s="2">
        <v>4.6403712296983696E-3</v>
      </c>
      <c r="AI33" s="2">
        <v>6.96055684454756E-3</v>
      </c>
      <c r="AJ33" s="2">
        <v>4.6403712296983696E-3</v>
      </c>
      <c r="AK33" s="2">
        <v>2.32018561484918E-3</v>
      </c>
      <c r="AL33" s="2">
        <v>2.32018561484918E-3</v>
      </c>
      <c r="AM33" s="2">
        <v>6.96055684454756E-3</v>
      </c>
      <c r="AN33" s="2">
        <v>6.96055684454756E-3</v>
      </c>
      <c r="AO33" s="2">
        <v>1.3921113689095099E-2</v>
      </c>
      <c r="AP33" s="2">
        <v>1.6241299303944301E-2</v>
      </c>
      <c r="AQ33" s="2">
        <v>3.01624129930394E-2</v>
      </c>
      <c r="AR33" s="2">
        <v>2.7842227378190199E-2</v>
      </c>
      <c r="AS33" s="2">
        <v>3.2482598607888602E-2</v>
      </c>
      <c r="AT33" s="2">
        <v>4.40835266821345E-2</v>
      </c>
      <c r="AU33" s="2">
        <v>6.2645011600928002E-2</v>
      </c>
      <c r="AV33" s="2">
        <v>8.1206496519721505E-2</v>
      </c>
      <c r="AW33" s="2">
        <v>9.0487238979118298E-2</v>
      </c>
      <c r="AX33" s="2">
        <v>8.8167053364269096E-2</v>
      </c>
      <c r="AY33" s="2">
        <v>8.1206496519721505E-2</v>
      </c>
      <c r="AZ33" s="2">
        <v>4.8723897911832903E-2</v>
      </c>
      <c r="BA33" s="2">
        <v>1.8561484918793499E-2</v>
      </c>
      <c r="BB33" s="2">
        <v>4.6403712296983696E-3</v>
      </c>
      <c r="BC33" s="2">
        <v>2.32018561484918E-3</v>
      </c>
      <c r="BD33" s="2">
        <v>0</v>
      </c>
      <c r="BE33" s="2">
        <v>0</v>
      </c>
      <c r="BF33" s="2">
        <v>2.32018561484918E-3</v>
      </c>
      <c r="BG33" s="2">
        <v>0</v>
      </c>
      <c r="BH33" s="2">
        <v>2.32018561484918E-3</v>
      </c>
      <c r="BI33" s="2">
        <v>2.32018561484918E-3</v>
      </c>
      <c r="BJ33" s="2">
        <v>2.32018561484918E-3</v>
      </c>
      <c r="BK33" s="2">
        <v>4.6403712296983696E-3</v>
      </c>
      <c r="BL33" s="2">
        <v>4.6403712296983696E-3</v>
      </c>
      <c r="BM33" s="2">
        <v>0</v>
      </c>
      <c r="BN33" s="2">
        <v>0</v>
      </c>
      <c r="BO33" s="2">
        <v>0</v>
      </c>
      <c r="BP33" s="2">
        <v>2.32018561484918E-3</v>
      </c>
      <c r="BQ33" s="2">
        <v>6.96055684454756E-3</v>
      </c>
      <c r="BR33" s="2">
        <v>2.32018561484918E-3</v>
      </c>
      <c r="BS33" s="2">
        <v>2.32018561484918E-3</v>
      </c>
      <c r="BT33" s="2">
        <v>2.32018561484918E-3</v>
      </c>
      <c r="BU33" s="2">
        <v>0</v>
      </c>
      <c r="BV33" s="2">
        <v>2.32018561484918E-3</v>
      </c>
      <c r="BW33" s="2">
        <v>2.32018561484918E-3</v>
      </c>
      <c r="BX33" s="2">
        <v>0</v>
      </c>
      <c r="BY33" s="2">
        <v>0</v>
      </c>
      <c r="BZ33" s="2">
        <v>2.4210632502774101E-3</v>
      </c>
      <c r="CA33" s="2">
        <v>0</v>
      </c>
      <c r="CB33" s="2">
        <v>0</v>
      </c>
      <c r="CC33" s="2">
        <v>2.32018561484918E-3</v>
      </c>
      <c r="CD33" s="2">
        <v>0</v>
      </c>
      <c r="CE33" s="2">
        <v>0</v>
      </c>
      <c r="CF33" s="2">
        <v>2.32018561484918E-3</v>
      </c>
      <c r="CG33" s="2">
        <v>0</v>
      </c>
      <c r="CH33" s="2">
        <v>0</v>
      </c>
      <c r="CI33" s="2">
        <v>2.32018561484918E-3</v>
      </c>
      <c r="CJ33" s="2">
        <v>4.6403712296983696E-3</v>
      </c>
      <c r="CK33" s="2">
        <v>2.32018561484918E-3</v>
      </c>
      <c r="CL33" s="2">
        <v>2.32018561484918E-3</v>
      </c>
      <c r="CM33" s="2">
        <v>0</v>
      </c>
      <c r="CN33" s="2">
        <v>2.32018561484918E-3</v>
      </c>
      <c r="CO33" s="2">
        <v>0</v>
      </c>
      <c r="CP33" s="2">
        <v>6.96055684454756E-3</v>
      </c>
      <c r="CQ33" s="2">
        <v>6.96055684454756E-3</v>
      </c>
      <c r="CR33" s="2">
        <v>4.6403712296983696E-3</v>
      </c>
      <c r="CS33" s="2">
        <v>2.32018561484918E-3</v>
      </c>
      <c r="CT33" s="2">
        <v>4.6403712296983696E-3</v>
      </c>
      <c r="CU33" s="2">
        <v>2.32018561484918E-3</v>
      </c>
      <c r="CV33" s="2">
        <v>2.32018561484918E-3</v>
      </c>
      <c r="CW33" s="2">
        <v>6.96055684454756E-3</v>
      </c>
      <c r="CX33" s="2">
        <v>9.2807424593967496E-3</v>
      </c>
      <c r="CY33" s="2">
        <v>2.32018561484918E-3</v>
      </c>
      <c r="CZ33" s="2">
        <v>9.2807424593967496E-3</v>
      </c>
      <c r="DA33" s="2">
        <v>1.3921113689095099E-2</v>
      </c>
      <c r="DB33" s="2">
        <v>1.6241299303944301E-2</v>
      </c>
      <c r="DC33" s="2">
        <v>9.2807424593967496E-3</v>
      </c>
      <c r="DD33" s="2">
        <v>1.1600928074245899E-2</v>
      </c>
      <c r="DE33" s="2">
        <v>2.5522041763341E-2</v>
      </c>
      <c r="DF33" s="2">
        <v>2.7842227378190199E-2</v>
      </c>
      <c r="DG33" s="2">
        <v>2.08816705336426E-2</v>
      </c>
      <c r="DH33" s="2">
        <v>6.96055684454756E-3</v>
      </c>
      <c r="DI33" s="2">
        <v>6.96055684454756E-3</v>
      </c>
      <c r="DJ33" s="2">
        <v>4.6403712296983696E-3</v>
      </c>
      <c r="DK33" s="2">
        <v>5.3364269141531299E-2</v>
      </c>
      <c r="DL33" s="2">
        <v>8.8167053364269096E-2</v>
      </c>
      <c r="DM33" s="2">
        <v>2.5522041763341E-2</v>
      </c>
      <c r="DN33" s="2">
        <v>1.1600928074245899E-2</v>
      </c>
      <c r="DO33" s="2">
        <v>9.2807424593967496E-3</v>
      </c>
      <c r="DP33" s="2">
        <v>0</v>
      </c>
      <c r="DQ33" s="2">
        <v>0</v>
      </c>
      <c r="DR33" s="2">
        <v>2.32018561484918E-3</v>
      </c>
      <c r="DS33" s="2">
        <v>6.96055684454756E-3</v>
      </c>
      <c r="DT33" s="2">
        <v>2.32018561484918E-3</v>
      </c>
      <c r="DU33" s="2">
        <v>6.96055684454756E-3</v>
      </c>
      <c r="DV33" s="2">
        <v>4.6403712296983696E-3</v>
      </c>
      <c r="DW33" s="2">
        <v>2.32018561484918E-3</v>
      </c>
      <c r="DX33" s="2">
        <v>2.32018561484918E-3</v>
      </c>
      <c r="DY33" s="2">
        <v>4.6403712296983696E-3</v>
      </c>
      <c r="DZ33" s="2">
        <v>6.96055684454756E-3</v>
      </c>
      <c r="EA33" s="2">
        <v>9.2807424593967496E-3</v>
      </c>
      <c r="EB33" s="2">
        <v>6.96055684454756E-3</v>
      </c>
      <c r="EC33" s="2">
        <v>2.32018561484918E-3</v>
      </c>
      <c r="ED33" s="2">
        <v>2.32018561484918E-3</v>
      </c>
      <c r="EE33" s="2">
        <v>2.32018561484918E-3</v>
      </c>
      <c r="EF33" s="2">
        <v>6.96055684454756E-3</v>
      </c>
      <c r="EG33" s="2">
        <v>0</v>
      </c>
      <c r="EH33" s="2">
        <v>0</v>
      </c>
      <c r="EI33" s="2">
        <v>0</v>
      </c>
      <c r="EJ33" s="2">
        <v>4.6403712296983696E-3</v>
      </c>
      <c r="EK33" s="2">
        <v>6.96055684454756E-3</v>
      </c>
      <c r="EL33" s="2">
        <v>2.32018561484918E-3</v>
      </c>
      <c r="EM33" s="2">
        <v>9.2807424593967496E-3</v>
      </c>
      <c r="EN33" s="2">
        <v>4.6403712296983696E-3</v>
      </c>
      <c r="EO33" s="2">
        <v>0</v>
      </c>
      <c r="EP33" s="2">
        <v>2.32018561484918E-3</v>
      </c>
      <c r="EQ33" s="2">
        <v>0</v>
      </c>
      <c r="ER33" s="2">
        <v>2.32018561484918E-3</v>
      </c>
      <c r="ES33" s="2">
        <v>2.32018561484918E-3</v>
      </c>
      <c r="ET33" s="2">
        <v>0</v>
      </c>
      <c r="EU33" s="2">
        <v>0</v>
      </c>
      <c r="EV33" s="2">
        <v>3.8669760247486403E-4</v>
      </c>
      <c r="EW33" s="2">
        <v>0</v>
      </c>
      <c r="EX33" s="2">
        <v>2.32018561484918E-3</v>
      </c>
      <c r="EY33" s="2">
        <v>0</v>
      </c>
      <c r="EZ33" s="2">
        <v>0</v>
      </c>
      <c r="FA33" s="2">
        <v>0</v>
      </c>
      <c r="FB33" s="2">
        <v>0</v>
      </c>
      <c r="FC33" s="2">
        <v>0</v>
      </c>
      <c r="FD33" s="2">
        <v>1.1600928074245899E-2</v>
      </c>
      <c r="FE33" s="2">
        <v>4.6403712296983696E-3</v>
      </c>
      <c r="FF33" s="2">
        <v>2.32018561484918E-3</v>
      </c>
      <c r="FG33" s="2">
        <v>0</v>
      </c>
      <c r="FH33" s="2">
        <v>2.32018561484918E-3</v>
      </c>
      <c r="FI33" s="2">
        <v>2.32018561484918E-3</v>
      </c>
      <c r="FJ33" s="2">
        <v>0</v>
      </c>
      <c r="FK33" s="2">
        <v>2.32018561484918E-3</v>
      </c>
      <c r="FL33" s="2">
        <v>2.32018561484918E-3</v>
      </c>
      <c r="FM33" s="2">
        <v>2.32018561484918E-3</v>
      </c>
      <c r="FN33" s="2">
        <v>0</v>
      </c>
      <c r="FO33" s="2">
        <v>0</v>
      </c>
      <c r="FP33" s="2">
        <v>7.6566125290023199E-2</v>
      </c>
      <c r="FQ33" s="2">
        <v>9.7447795823665806E-2</v>
      </c>
      <c r="FR33" s="2">
        <v>7.6566125290023199E-2</v>
      </c>
      <c r="FS33" s="2">
        <v>9.9767981438514994E-2</v>
      </c>
      <c r="FT33" s="2">
        <v>6.0324825986078801E-2</v>
      </c>
      <c r="FU33" s="2">
        <v>8.5846867749419895E-2</v>
      </c>
      <c r="FV33" s="2">
        <v>1.8561484918793499E-2</v>
      </c>
      <c r="FW33" s="2">
        <v>2.32018561484918E-3</v>
      </c>
      <c r="FX33" s="2">
        <v>2.32018561484918E-3</v>
      </c>
      <c r="FY33" s="2">
        <v>4.6403712296983696E-3</v>
      </c>
      <c r="FZ33" s="2">
        <v>2.32018561484918E-3</v>
      </c>
      <c r="GA33" s="2">
        <v>0</v>
      </c>
      <c r="GB33" s="2">
        <v>0</v>
      </c>
      <c r="GC33" s="2">
        <v>4.6403712296983696E-3</v>
      </c>
      <c r="GD33" s="2">
        <v>2.32018561484918E-3</v>
      </c>
      <c r="GE33" s="2">
        <v>0</v>
      </c>
      <c r="GF33" s="2">
        <v>2.32018561484918E-3</v>
      </c>
      <c r="GG33" s="2">
        <v>2.32018561484918E-3</v>
      </c>
      <c r="GH33" s="2">
        <v>2.32018561484918E-3</v>
      </c>
      <c r="GI33" s="2">
        <v>0</v>
      </c>
      <c r="GJ33" s="2">
        <v>0</v>
      </c>
      <c r="GK33" s="2">
        <v>0</v>
      </c>
      <c r="GL33" s="2">
        <v>0</v>
      </c>
      <c r="GM33" s="2">
        <v>6.96055684454756E-3</v>
      </c>
      <c r="GN33" s="2">
        <v>0</v>
      </c>
      <c r="GO33" s="2">
        <v>0</v>
      </c>
      <c r="GP33" s="2">
        <v>0</v>
      </c>
      <c r="GQ33" s="2">
        <v>2.32018561484918E-3</v>
      </c>
      <c r="GR33" s="2">
        <v>2.32018561484918E-3</v>
      </c>
      <c r="GS33" s="2">
        <v>2.32018561484918E-3</v>
      </c>
      <c r="GT33" s="2">
        <v>0</v>
      </c>
      <c r="GU33" s="2">
        <v>2.2193079794209599E-3</v>
      </c>
      <c r="GV33" s="2">
        <v>2.32018561484918E-3</v>
      </c>
      <c r="GW33" s="2">
        <v>0</v>
      </c>
      <c r="GX33" s="2">
        <v>0</v>
      </c>
      <c r="GY33" s="2">
        <v>4.6403712296983696E-3</v>
      </c>
      <c r="GZ33" s="2">
        <v>0</v>
      </c>
      <c r="HA33" s="2">
        <v>2.32018561484918E-3</v>
      </c>
      <c r="HB33" s="2">
        <v>4.6403712296983696E-3</v>
      </c>
      <c r="HC33" s="2">
        <v>0</v>
      </c>
      <c r="HD33" s="2">
        <v>2.32018561484918E-3</v>
      </c>
      <c r="HE33" s="2">
        <v>4.6403712296983696E-3</v>
      </c>
      <c r="HF33" s="2">
        <v>4.6403712296983696E-3</v>
      </c>
      <c r="HG33" s="2">
        <v>4.6403712296983696E-3</v>
      </c>
      <c r="HH33" s="2">
        <v>0</v>
      </c>
      <c r="HI33" s="2">
        <v>0</v>
      </c>
      <c r="HJ33" s="2">
        <v>0</v>
      </c>
      <c r="HK33" s="2">
        <v>4.6403712296983696E-3</v>
      </c>
      <c r="HL33" s="2">
        <v>2.32018561484918E-3</v>
      </c>
      <c r="HM33" s="2">
        <v>4.6403712296983696E-3</v>
      </c>
      <c r="HN33" s="2">
        <v>4.6403712296983696E-3</v>
      </c>
      <c r="HO33" s="2">
        <v>2.32018561484918E-3</v>
      </c>
      <c r="HP33" s="2">
        <v>0</v>
      </c>
      <c r="HQ33" s="2">
        <v>0</v>
      </c>
      <c r="HR33" s="2">
        <v>6.96055684454756E-3</v>
      </c>
      <c r="HS33" s="2">
        <v>2.32018561484918E-3</v>
      </c>
      <c r="HT33" s="2">
        <v>0</v>
      </c>
      <c r="HU33" s="2">
        <v>0</v>
      </c>
      <c r="HV33" s="2">
        <v>2.32018561484918E-3</v>
      </c>
      <c r="HW33" s="2">
        <v>2.32018561484918E-3</v>
      </c>
      <c r="HX33" s="2">
        <v>0</v>
      </c>
      <c r="HY33" s="2">
        <v>0</v>
      </c>
      <c r="HZ33" s="2">
        <v>0</v>
      </c>
      <c r="IA33" s="2">
        <v>6.96055684454756E-3</v>
      </c>
      <c r="IB33" s="2">
        <v>1.3921113689095099E-2</v>
      </c>
      <c r="IC33" s="2">
        <v>2.32018561484918E-3</v>
      </c>
      <c r="ID33" s="2">
        <v>0</v>
      </c>
      <c r="IE33" s="2">
        <v>1.6241299303944301E-2</v>
      </c>
      <c r="IF33" s="2">
        <v>0.102088167053364</v>
      </c>
      <c r="IG33" s="2">
        <v>5.3364269141531299E-2</v>
      </c>
      <c r="IH33" s="2">
        <v>0.125290023201856</v>
      </c>
      <c r="II33" s="2">
        <v>3.9443155452436103E-2</v>
      </c>
      <c r="IJ33" s="2">
        <v>4.6403712296983696E-3</v>
      </c>
      <c r="IK33" s="2">
        <v>1.8561484918793499E-2</v>
      </c>
      <c r="IL33" s="2">
        <v>1.8561484918793499E-2</v>
      </c>
      <c r="IM33" s="2">
        <v>6.96055684454756E-3</v>
      </c>
      <c r="IN33" s="2">
        <v>1.3921113689095099E-2</v>
      </c>
      <c r="IO33" s="2">
        <v>6.96055684454756E-3</v>
      </c>
      <c r="IP33" s="2">
        <v>2.32018561484918E-3</v>
      </c>
      <c r="IQ33" s="2">
        <v>9.2807424593967496E-3</v>
      </c>
      <c r="IR33" s="2">
        <v>9.2807424593967496E-3</v>
      </c>
      <c r="IS33" s="2">
        <v>9.2807424593967496E-3</v>
      </c>
      <c r="IT33" s="2">
        <v>4.6403712296983696E-3</v>
      </c>
      <c r="IU33" s="2">
        <v>9.2807424593967496E-3</v>
      </c>
      <c r="IV33" s="2">
        <v>4.6403712296983696E-3</v>
      </c>
      <c r="IW33" s="2">
        <v>9.2807424593967496E-3</v>
      </c>
      <c r="IX33" s="2">
        <v>1.1600928074245899E-2</v>
      </c>
      <c r="IY33" s="2">
        <v>0</v>
      </c>
      <c r="IZ33" s="2">
        <v>6.96055684454756E-3</v>
      </c>
      <c r="JA33" s="2">
        <v>4.6403712296983696E-3</v>
      </c>
      <c r="JB33" s="2">
        <v>1.1600928074245899E-2</v>
      </c>
      <c r="JC33" s="2">
        <v>0</v>
      </c>
      <c r="JD33" s="2">
        <v>2.32018561484918E-3</v>
      </c>
      <c r="JE33" s="2">
        <v>0</v>
      </c>
      <c r="JF33" s="2">
        <v>2.32018561484918E-3</v>
      </c>
      <c r="JG33" s="2">
        <v>1.1600928074245899E-2</v>
      </c>
      <c r="JH33" s="2">
        <v>9.2807424593967496E-3</v>
      </c>
      <c r="JI33" s="2">
        <v>1.1600928074245899E-2</v>
      </c>
      <c r="JJ33" s="2">
        <v>0</v>
      </c>
      <c r="JK33" s="2">
        <v>4.6403712296983696E-3</v>
      </c>
      <c r="JL33" s="2">
        <v>0</v>
      </c>
      <c r="JM33" s="2">
        <v>0</v>
      </c>
      <c r="JN33" s="2">
        <v>4.6403712296983696E-3</v>
      </c>
      <c r="JO33" s="2">
        <v>9.2807424593967496E-3</v>
      </c>
      <c r="JP33" s="2">
        <v>0</v>
      </c>
      <c r="JQ33" s="2">
        <v>3.8669760247486403E-4</v>
      </c>
    </row>
    <row r="34" spans="1:277" s="2" customFormat="1" x14ac:dyDescent="0.3">
      <c r="A34" s="2">
        <v>32</v>
      </c>
      <c r="B34" s="2">
        <v>0</v>
      </c>
      <c r="C34" s="2">
        <v>1</v>
      </c>
      <c r="D34" s="2">
        <v>0</v>
      </c>
      <c r="E34" s="2">
        <v>0</v>
      </c>
      <c r="F34" s="2">
        <v>0</v>
      </c>
      <c r="G34" s="2">
        <v>0</v>
      </c>
      <c r="H34" s="2">
        <v>0</v>
      </c>
      <c r="I34" s="2">
        <v>0</v>
      </c>
      <c r="J34" s="2">
        <v>0</v>
      </c>
      <c r="K34" s="2">
        <v>0</v>
      </c>
      <c r="L34" s="2">
        <v>0.12589928057553901</v>
      </c>
      <c r="N34" s="2">
        <v>1</v>
      </c>
      <c r="O34" s="2">
        <v>1.6187050359712199E-2</v>
      </c>
      <c r="U34" s="2">
        <v>1</v>
      </c>
      <c r="V34" s="2">
        <v>1.6187050359712199E-2</v>
      </c>
      <c r="AA34" s="2">
        <v>1.6223021582733801</v>
      </c>
      <c r="AB34" s="2">
        <v>2.3980815347721799E-3</v>
      </c>
      <c r="AC34" s="2">
        <v>1.7985611510791301E-3</v>
      </c>
      <c r="AD34" s="2">
        <v>0</v>
      </c>
      <c r="AE34" s="2">
        <v>3.5971223021582701E-3</v>
      </c>
      <c r="AF34" s="2">
        <v>0</v>
      </c>
      <c r="AG34" s="2">
        <v>1.7985611510791301E-3</v>
      </c>
      <c r="AH34" s="2">
        <v>1.7985611510791301E-3</v>
      </c>
      <c r="AI34" s="2">
        <v>1.7985611510791301E-3</v>
      </c>
      <c r="AJ34" s="2">
        <v>0</v>
      </c>
      <c r="AK34" s="2">
        <v>0</v>
      </c>
      <c r="AL34" s="2">
        <v>0</v>
      </c>
      <c r="AM34" s="2">
        <v>0</v>
      </c>
      <c r="AN34" s="2">
        <v>5.3956834532374104E-3</v>
      </c>
      <c r="AO34" s="2">
        <v>1.7985611510791301E-3</v>
      </c>
      <c r="AP34" s="2">
        <v>3.5971223021582701E-3</v>
      </c>
      <c r="AQ34" s="2">
        <v>1.07913669064748E-2</v>
      </c>
      <c r="AR34" s="2">
        <v>1.4388489208633001E-2</v>
      </c>
      <c r="AS34" s="2">
        <v>1.2589928057553899E-2</v>
      </c>
      <c r="AT34" s="2">
        <v>3.05755395683453E-2</v>
      </c>
      <c r="AU34" s="2">
        <v>5.5755395683453203E-2</v>
      </c>
      <c r="AV34" s="2">
        <v>2.8776978417266098E-2</v>
      </c>
      <c r="AW34" s="2">
        <v>5.2158273381294903E-2</v>
      </c>
      <c r="AX34" s="2">
        <v>7.9136690647481994E-2</v>
      </c>
      <c r="AY34" s="2">
        <v>7.5539568345323702E-2</v>
      </c>
      <c r="AZ34" s="2">
        <v>5.2158273381294903E-2</v>
      </c>
      <c r="BA34" s="2">
        <v>3.7769784172661802E-2</v>
      </c>
      <c r="BB34" s="2">
        <v>8.9928057553956796E-3</v>
      </c>
      <c r="BC34" s="2">
        <v>1.7985611510791301E-3</v>
      </c>
      <c r="BD34" s="2">
        <v>1.7985611510791301E-3</v>
      </c>
      <c r="BE34" s="2">
        <v>1.7985611510791301E-3</v>
      </c>
      <c r="BF34" s="2">
        <v>0</v>
      </c>
      <c r="BG34" s="2">
        <v>0</v>
      </c>
      <c r="BH34" s="2">
        <v>0</v>
      </c>
      <c r="BI34" s="2">
        <v>5.3956834532374104E-3</v>
      </c>
      <c r="BJ34" s="2">
        <v>1.7985611510791301E-3</v>
      </c>
      <c r="BK34" s="2">
        <v>0</v>
      </c>
      <c r="BL34" s="2">
        <v>1.7985611510791301E-3</v>
      </c>
      <c r="BM34" s="2">
        <v>0</v>
      </c>
      <c r="BN34" s="2">
        <v>0</v>
      </c>
      <c r="BO34" s="2">
        <v>0</v>
      </c>
      <c r="BP34" s="2">
        <v>0</v>
      </c>
      <c r="BQ34" s="2">
        <v>0</v>
      </c>
      <c r="BR34" s="2">
        <v>0</v>
      </c>
      <c r="BS34" s="2">
        <v>0</v>
      </c>
      <c r="BT34" s="2">
        <v>1.7985611510791301E-3</v>
      </c>
      <c r="BU34" s="2">
        <v>1.7985611510791301E-3</v>
      </c>
      <c r="BV34" s="2">
        <v>0</v>
      </c>
      <c r="BW34" s="2">
        <v>0</v>
      </c>
      <c r="BX34" s="2">
        <v>1.7985611510791301E-3</v>
      </c>
      <c r="BY34" s="2">
        <v>0</v>
      </c>
      <c r="BZ34" s="2">
        <v>1.4857679074132E-3</v>
      </c>
      <c r="CA34" s="2">
        <v>1.7985611510791301E-3</v>
      </c>
      <c r="CB34" s="2">
        <v>5.3956834532374104E-3</v>
      </c>
      <c r="CC34" s="2">
        <v>1.7985611510791301E-3</v>
      </c>
      <c r="CD34" s="2">
        <v>1.7985611510791301E-3</v>
      </c>
      <c r="CE34" s="2">
        <v>1.7985611510791301E-3</v>
      </c>
      <c r="CF34" s="2">
        <v>1.7985611510791301E-3</v>
      </c>
      <c r="CG34" s="2">
        <v>1.7985611510791301E-3</v>
      </c>
      <c r="CH34" s="2">
        <v>1.7985611510791301E-3</v>
      </c>
      <c r="CI34" s="2">
        <v>1.7985611510791301E-3</v>
      </c>
      <c r="CJ34" s="2">
        <v>0</v>
      </c>
      <c r="CK34" s="2">
        <v>0</v>
      </c>
      <c r="CL34" s="2">
        <v>3.5971223021582701E-3</v>
      </c>
      <c r="CM34" s="2">
        <v>3.5971223021582701E-3</v>
      </c>
      <c r="CN34" s="2">
        <v>5.3956834532374104E-3</v>
      </c>
      <c r="CO34" s="2">
        <v>0</v>
      </c>
      <c r="CP34" s="2">
        <v>0</v>
      </c>
      <c r="CQ34" s="2">
        <v>1.7985611510791301E-3</v>
      </c>
      <c r="CR34" s="2">
        <v>1.7985611510791301E-3</v>
      </c>
      <c r="CS34" s="2">
        <v>1.7985611510791301E-3</v>
      </c>
      <c r="CT34" s="2">
        <v>5.3956834532374104E-3</v>
      </c>
      <c r="CU34" s="2">
        <v>1.7985611510791301E-3</v>
      </c>
      <c r="CV34" s="2">
        <v>3.5971223021582701E-3</v>
      </c>
      <c r="CW34" s="2">
        <v>1.7985611510791301E-3</v>
      </c>
      <c r="CX34" s="2">
        <v>3.5971223021582701E-3</v>
      </c>
      <c r="CY34" s="2">
        <v>5.3956834532374104E-3</v>
      </c>
      <c r="CZ34" s="2">
        <v>5.3956834532374104E-3</v>
      </c>
      <c r="DA34" s="2">
        <v>7.1942446043165402E-3</v>
      </c>
      <c r="DB34" s="2">
        <v>5.3956834532374104E-3</v>
      </c>
      <c r="DC34" s="2">
        <v>0</v>
      </c>
      <c r="DD34" s="2">
        <v>7.1942446043165402E-3</v>
      </c>
      <c r="DE34" s="2">
        <v>1.2589928057553899E-2</v>
      </c>
      <c r="DF34" s="2">
        <v>1.07913669064748E-2</v>
      </c>
      <c r="DG34" s="2">
        <v>7.1942446043165402E-3</v>
      </c>
      <c r="DH34" s="2">
        <v>8.9928057553956796E-3</v>
      </c>
      <c r="DI34" s="2">
        <v>1.07913669064748E-2</v>
      </c>
      <c r="DJ34" s="2">
        <v>1.7985611510791301E-3</v>
      </c>
      <c r="DK34" s="2">
        <v>2.15827338129496E-2</v>
      </c>
      <c r="DL34" s="2">
        <v>2.6978417266187001E-2</v>
      </c>
      <c r="DM34" s="2">
        <v>1.07913669064748E-2</v>
      </c>
      <c r="DN34" s="2">
        <v>1.79856115107913E-2</v>
      </c>
      <c r="DO34" s="2">
        <v>1.79856115107913E-2</v>
      </c>
      <c r="DP34" s="2">
        <v>8.9928057553956796E-3</v>
      </c>
      <c r="DQ34" s="2">
        <v>3.5971223021582701E-3</v>
      </c>
      <c r="DR34" s="2">
        <v>1.6187050359712199E-2</v>
      </c>
      <c r="DS34" s="2">
        <v>3.5971223021582701E-3</v>
      </c>
      <c r="DT34" s="2">
        <v>1.7985611510791301E-3</v>
      </c>
      <c r="DU34" s="2">
        <v>3.5971223021582701E-3</v>
      </c>
      <c r="DV34" s="2">
        <v>5.3956834532374104E-3</v>
      </c>
      <c r="DW34" s="2">
        <v>3.5971223021582701E-3</v>
      </c>
      <c r="DX34" s="2">
        <v>3.5971223021582701E-3</v>
      </c>
      <c r="DY34" s="2">
        <v>0</v>
      </c>
      <c r="DZ34" s="2">
        <v>7.1942446043165402E-3</v>
      </c>
      <c r="EA34" s="2">
        <v>8.9928057553956796E-3</v>
      </c>
      <c r="EB34" s="2">
        <v>1.7985611510791301E-3</v>
      </c>
      <c r="EC34" s="2">
        <v>7.1942446043165402E-3</v>
      </c>
      <c r="ED34" s="2">
        <v>1.7985611510791301E-3</v>
      </c>
      <c r="EE34" s="2">
        <v>1.7985611510791301E-3</v>
      </c>
      <c r="EF34" s="2">
        <v>0</v>
      </c>
      <c r="EG34" s="2">
        <v>3.5971223021582701E-3</v>
      </c>
      <c r="EH34" s="2">
        <v>5.3956834532374104E-3</v>
      </c>
      <c r="EI34" s="2">
        <v>5.3956834532374104E-3</v>
      </c>
      <c r="EJ34" s="2">
        <v>3.5971223021582701E-3</v>
      </c>
      <c r="EK34" s="2">
        <v>3.5971223021582701E-3</v>
      </c>
      <c r="EL34" s="2">
        <v>0</v>
      </c>
      <c r="EM34" s="2">
        <v>1.7985611510791301E-3</v>
      </c>
      <c r="EN34" s="2">
        <v>3.5971223021582701E-3</v>
      </c>
      <c r="EO34" s="2">
        <v>1.7985611510791301E-3</v>
      </c>
      <c r="EP34" s="2">
        <v>1.7985611510791301E-3</v>
      </c>
      <c r="EQ34" s="2">
        <v>0</v>
      </c>
      <c r="ER34" s="2">
        <v>0</v>
      </c>
      <c r="ES34" s="2">
        <v>0</v>
      </c>
      <c r="ET34" s="2">
        <v>0</v>
      </c>
      <c r="EU34" s="2">
        <v>0</v>
      </c>
      <c r="EV34" s="2">
        <v>1.2262916939175901E-3</v>
      </c>
      <c r="EW34" s="2">
        <v>5.9952038369304498E-4</v>
      </c>
      <c r="EX34" s="2">
        <v>0</v>
      </c>
      <c r="EY34" s="2">
        <v>0</v>
      </c>
      <c r="EZ34" s="2">
        <v>0</v>
      </c>
      <c r="FA34" s="2">
        <v>0</v>
      </c>
      <c r="FB34" s="2">
        <v>1.7985611510791301E-3</v>
      </c>
      <c r="FC34" s="2">
        <v>0</v>
      </c>
      <c r="FD34" s="2">
        <v>0</v>
      </c>
      <c r="FE34" s="2">
        <v>0</v>
      </c>
      <c r="FF34" s="2">
        <v>1.7985611510791301E-3</v>
      </c>
      <c r="FG34" s="2">
        <v>0</v>
      </c>
      <c r="FH34" s="2">
        <v>1.7985611510791301E-3</v>
      </c>
      <c r="FI34" s="2">
        <v>0</v>
      </c>
      <c r="FJ34" s="2">
        <v>0</v>
      </c>
      <c r="FK34" s="2">
        <v>1.7985611510791301E-3</v>
      </c>
      <c r="FL34" s="2">
        <v>1.7985611510791301E-3</v>
      </c>
      <c r="FM34" s="2">
        <v>1.7985611510791301E-3</v>
      </c>
      <c r="FN34" s="2">
        <v>1.7985611510791301E-3</v>
      </c>
      <c r="FO34" s="2">
        <v>0</v>
      </c>
      <c r="FP34" s="2">
        <v>1.07913669064748E-2</v>
      </c>
      <c r="FQ34" s="2">
        <v>8.9928057553956796E-3</v>
      </c>
      <c r="FR34" s="2">
        <v>9.3525179856115095E-2</v>
      </c>
      <c r="FS34" s="2">
        <v>6.11510791366906E-2</v>
      </c>
      <c r="FT34" s="2">
        <v>6.6546762589928005E-2</v>
      </c>
      <c r="FU34" s="2">
        <v>7.0143884892086297E-2</v>
      </c>
      <c r="FV34" s="2">
        <v>3.5971223021582698E-2</v>
      </c>
      <c r="FW34" s="2">
        <v>5.3956834532374104E-3</v>
      </c>
      <c r="FX34" s="2">
        <v>1.7985611510791301E-3</v>
      </c>
      <c r="FY34" s="2">
        <v>1.7985611510791301E-3</v>
      </c>
      <c r="FZ34" s="2">
        <v>1.7985611510791301E-3</v>
      </c>
      <c r="GA34" s="2">
        <v>1.7985611510791301E-3</v>
      </c>
      <c r="GB34" s="2">
        <v>0</v>
      </c>
      <c r="GC34" s="2">
        <v>0</v>
      </c>
      <c r="GD34" s="2">
        <v>1.7985611510791301E-3</v>
      </c>
      <c r="GE34" s="2">
        <v>3.5971223021582701E-3</v>
      </c>
      <c r="GF34" s="2">
        <v>0</v>
      </c>
      <c r="GG34" s="2">
        <v>0</v>
      </c>
      <c r="GH34" s="2">
        <v>0</v>
      </c>
      <c r="GI34" s="2">
        <v>0</v>
      </c>
      <c r="GJ34" s="2">
        <v>1.7985611510791301E-3</v>
      </c>
      <c r="GK34" s="2">
        <v>0</v>
      </c>
      <c r="GL34" s="2">
        <v>0</v>
      </c>
      <c r="GM34" s="2">
        <v>0</v>
      </c>
      <c r="GN34" s="2">
        <v>0</v>
      </c>
      <c r="GO34" s="2">
        <v>0</v>
      </c>
      <c r="GP34" s="2">
        <v>0</v>
      </c>
      <c r="GQ34" s="2">
        <v>1.7985611510791301E-3</v>
      </c>
      <c r="GR34" s="2">
        <v>0</v>
      </c>
      <c r="GS34" s="2">
        <v>0</v>
      </c>
      <c r="GT34" s="2">
        <v>0</v>
      </c>
      <c r="GU34" s="2">
        <v>1.25117297466374E-3</v>
      </c>
      <c r="GV34" s="2">
        <v>0</v>
      </c>
      <c r="GW34" s="2">
        <v>1.7985611510791301E-3</v>
      </c>
      <c r="GX34" s="2">
        <v>3.5971223021582701E-3</v>
      </c>
      <c r="GY34" s="2">
        <v>0</v>
      </c>
      <c r="GZ34" s="2">
        <v>1.7985611510791301E-3</v>
      </c>
      <c r="HA34" s="2">
        <v>1.7985611510791301E-3</v>
      </c>
      <c r="HB34" s="2">
        <v>5.3956834532374104E-3</v>
      </c>
      <c r="HC34" s="2">
        <v>0</v>
      </c>
      <c r="HD34" s="2">
        <v>0</v>
      </c>
      <c r="HE34" s="2">
        <v>3.5971223021582701E-3</v>
      </c>
      <c r="HF34" s="2">
        <v>1.7985611510791301E-3</v>
      </c>
      <c r="HG34" s="2">
        <v>0</v>
      </c>
      <c r="HH34" s="2">
        <v>1.7985611510791301E-3</v>
      </c>
      <c r="HI34" s="2">
        <v>0</v>
      </c>
      <c r="HJ34" s="2">
        <v>3.5971223021582701E-3</v>
      </c>
      <c r="HK34" s="2">
        <v>0</v>
      </c>
      <c r="HL34" s="2">
        <v>5.3956834532374104E-3</v>
      </c>
      <c r="HM34" s="2">
        <v>1.7985611510791301E-3</v>
      </c>
      <c r="HN34" s="2">
        <v>1.7985611510791301E-3</v>
      </c>
      <c r="HO34" s="2">
        <v>0</v>
      </c>
      <c r="HP34" s="2">
        <v>0</v>
      </c>
      <c r="HQ34" s="2">
        <v>7.1942446043165402E-3</v>
      </c>
      <c r="HR34" s="2">
        <v>3.5971223021582701E-3</v>
      </c>
      <c r="HS34" s="2">
        <v>3.5971223021582701E-3</v>
      </c>
      <c r="HT34" s="2">
        <v>1.7985611510791301E-3</v>
      </c>
      <c r="HU34" s="2">
        <v>0</v>
      </c>
      <c r="HV34" s="2">
        <v>1.7985611510791301E-3</v>
      </c>
      <c r="HW34" s="2">
        <v>3.5971223021582701E-3</v>
      </c>
      <c r="HX34" s="2">
        <v>7.1942446043165402E-3</v>
      </c>
      <c r="HY34" s="2">
        <v>0</v>
      </c>
      <c r="HZ34" s="2">
        <v>0</v>
      </c>
      <c r="IA34" s="2">
        <v>0</v>
      </c>
      <c r="IB34" s="2">
        <v>7.1942446043165402E-3</v>
      </c>
      <c r="IC34" s="2">
        <v>1.7985611510791301E-3</v>
      </c>
      <c r="ID34" s="2">
        <v>0</v>
      </c>
      <c r="IE34" s="2">
        <v>3.5971223021582701E-3</v>
      </c>
      <c r="IF34" s="2">
        <v>2.3381294964028701E-2</v>
      </c>
      <c r="IG34" s="2">
        <v>5.3956834532374098E-2</v>
      </c>
      <c r="IH34" s="2">
        <v>3.2374100719424398E-2</v>
      </c>
      <c r="II34" s="2">
        <v>8.9928057553956796E-3</v>
      </c>
      <c r="IJ34" s="2">
        <v>2.5179856115107899E-2</v>
      </c>
      <c r="IK34" s="2">
        <v>2.8776978417266098E-2</v>
      </c>
      <c r="IL34" s="2">
        <v>2.3381294964028701E-2</v>
      </c>
      <c r="IM34" s="2">
        <v>1.2589928057553899E-2</v>
      </c>
      <c r="IN34" s="2">
        <v>1.07913669064748E-2</v>
      </c>
      <c r="IO34" s="2">
        <v>0</v>
      </c>
      <c r="IP34" s="2">
        <v>3.5971223021582701E-3</v>
      </c>
      <c r="IQ34" s="2">
        <v>1.4388489208633001E-2</v>
      </c>
      <c r="IR34" s="2">
        <v>1.7985611510791301E-3</v>
      </c>
      <c r="IS34" s="2">
        <v>7.1942446043165402E-3</v>
      </c>
      <c r="IT34" s="2">
        <v>8.9928057553956796E-3</v>
      </c>
      <c r="IU34" s="2">
        <v>1.4388489208633001E-2</v>
      </c>
      <c r="IV34" s="2">
        <v>8.9928057553956796E-3</v>
      </c>
      <c r="IW34" s="2">
        <v>1.7985611510791301E-3</v>
      </c>
      <c r="IX34" s="2">
        <v>3.5971223021582701E-3</v>
      </c>
      <c r="IY34" s="2">
        <v>1.2589928057553899E-2</v>
      </c>
      <c r="IZ34" s="2">
        <v>1.07913669064748E-2</v>
      </c>
      <c r="JA34" s="2">
        <v>7.1942446043165402E-3</v>
      </c>
      <c r="JB34" s="2">
        <v>1.7985611510791301E-3</v>
      </c>
      <c r="JC34" s="2">
        <v>3.5971223021582701E-3</v>
      </c>
      <c r="JD34" s="2">
        <v>1.7985611510791301E-3</v>
      </c>
      <c r="JE34" s="2">
        <v>0</v>
      </c>
      <c r="JF34" s="2">
        <v>1.6187050359712199E-2</v>
      </c>
      <c r="JG34" s="2">
        <v>5.3956834532374104E-3</v>
      </c>
      <c r="JH34" s="2">
        <v>0</v>
      </c>
      <c r="JI34" s="2">
        <v>3.5971223021582701E-3</v>
      </c>
      <c r="JJ34" s="2">
        <v>3.5971223021582701E-3</v>
      </c>
      <c r="JK34" s="2">
        <v>0</v>
      </c>
      <c r="JL34" s="2">
        <v>1.7985611510791301E-3</v>
      </c>
      <c r="JM34" s="2">
        <v>1.7985611510791301E-3</v>
      </c>
      <c r="JN34" s="2">
        <v>0</v>
      </c>
      <c r="JO34" s="2">
        <v>0</v>
      </c>
      <c r="JP34" s="2">
        <v>0</v>
      </c>
      <c r="JQ34" s="2">
        <v>1.3897972531066E-3</v>
      </c>
    </row>
    <row r="35" spans="1:277" s="2" customFormat="1" x14ac:dyDescent="0.3">
      <c r="A35" s="2">
        <v>33</v>
      </c>
      <c r="B35" s="2">
        <v>0</v>
      </c>
      <c r="C35" s="2">
        <v>0</v>
      </c>
      <c r="D35" s="2">
        <v>1</v>
      </c>
      <c r="E35" s="2">
        <v>0</v>
      </c>
      <c r="F35" s="2">
        <v>0</v>
      </c>
      <c r="G35" s="2">
        <v>0</v>
      </c>
      <c r="H35" s="2">
        <v>0</v>
      </c>
      <c r="I35" s="2">
        <v>0</v>
      </c>
      <c r="J35" s="2">
        <v>0</v>
      </c>
      <c r="K35" s="2">
        <v>0</v>
      </c>
      <c r="L35" s="2">
        <v>0.102459016393442</v>
      </c>
      <c r="M35" s="2">
        <v>0.11612021857923401</v>
      </c>
      <c r="N35" s="2">
        <v>1</v>
      </c>
      <c r="O35" s="2">
        <v>1.3661202185792301E-2</v>
      </c>
      <c r="T35" s="2">
        <v>0.97267759562841505</v>
      </c>
      <c r="U35" s="2">
        <v>1</v>
      </c>
      <c r="V35" s="2">
        <v>1.3661202185792301E-2</v>
      </c>
      <c r="AA35" s="2">
        <v>1.9521857923497199</v>
      </c>
      <c r="AB35" s="2">
        <v>1.70765027322404E-3</v>
      </c>
      <c r="AC35" s="2">
        <v>0</v>
      </c>
      <c r="AD35" s="2">
        <v>0</v>
      </c>
      <c r="AE35" s="2">
        <v>0</v>
      </c>
      <c r="AF35" s="2">
        <v>0</v>
      </c>
      <c r="AG35" s="2">
        <v>1.36612021857923E-3</v>
      </c>
      <c r="AH35" s="2">
        <v>2.7322404371584699E-3</v>
      </c>
      <c r="AI35" s="2">
        <v>0</v>
      </c>
      <c r="AJ35" s="2">
        <v>1.36612021857923E-3</v>
      </c>
      <c r="AK35" s="2">
        <v>4.0983606557376999E-3</v>
      </c>
      <c r="AL35" s="2">
        <v>1.36612021857923E-3</v>
      </c>
      <c r="AM35" s="2">
        <v>2.7322404371584699E-3</v>
      </c>
      <c r="AN35" s="2">
        <v>1.36612021857923E-3</v>
      </c>
      <c r="AO35" s="2">
        <v>2.7322404371584699E-3</v>
      </c>
      <c r="AP35" s="2">
        <v>4.0983606557376999E-3</v>
      </c>
      <c r="AQ35" s="2">
        <v>8.1967213114754103E-3</v>
      </c>
      <c r="AR35" s="2">
        <v>2.0491803278688499E-2</v>
      </c>
      <c r="AS35" s="2">
        <v>2.86885245901639E-2</v>
      </c>
      <c r="AT35" s="2">
        <v>2.0491803278688499E-2</v>
      </c>
      <c r="AU35" s="2">
        <v>5.4644808743169397E-2</v>
      </c>
      <c r="AV35" s="2">
        <v>6.0109289617486301E-2</v>
      </c>
      <c r="AW35" s="2">
        <v>7.3770491803278604E-2</v>
      </c>
      <c r="AX35" s="2">
        <v>9.5628415300546402E-2</v>
      </c>
      <c r="AY35" s="2">
        <v>0.11748633879781401</v>
      </c>
      <c r="AZ35" s="2">
        <v>6.6939890710382505E-2</v>
      </c>
      <c r="BA35" s="2">
        <v>1.5027322404371501E-2</v>
      </c>
      <c r="BB35" s="2">
        <v>4.0983606557376999E-3</v>
      </c>
      <c r="BC35" s="2">
        <v>8.1967213114754103E-3</v>
      </c>
      <c r="BD35" s="2">
        <v>8.1967213114754103E-3</v>
      </c>
      <c r="BE35" s="2">
        <v>1.7759562841530002E-2</v>
      </c>
      <c r="BF35" s="2">
        <v>1.63934426229508E-2</v>
      </c>
      <c r="BG35" s="2">
        <v>6.8306010928961703E-3</v>
      </c>
      <c r="BH35" s="2">
        <v>1.7759562841530002E-2</v>
      </c>
      <c r="BI35" s="2">
        <v>9.5628415300546398E-3</v>
      </c>
      <c r="BJ35" s="2">
        <v>6.8306010928961703E-3</v>
      </c>
      <c r="BK35" s="2">
        <v>5.4644808743169399E-3</v>
      </c>
      <c r="BL35" s="2">
        <v>2.7322404371584699E-3</v>
      </c>
      <c r="BM35" s="2">
        <v>0</v>
      </c>
      <c r="BN35" s="2">
        <v>2.7322404371584699E-3</v>
      </c>
      <c r="BO35" s="2">
        <v>0</v>
      </c>
      <c r="BP35" s="2">
        <v>2.7322404371584699E-3</v>
      </c>
      <c r="BQ35" s="2">
        <v>5.4644808743169399E-3</v>
      </c>
      <c r="BR35" s="2">
        <v>1.36612021857923E-3</v>
      </c>
      <c r="BS35" s="2">
        <v>2.7322404371584699E-3</v>
      </c>
      <c r="BT35" s="2">
        <v>4.0983606557376999E-3</v>
      </c>
      <c r="BU35" s="2">
        <v>0</v>
      </c>
      <c r="BV35" s="2">
        <v>1.36612021857923E-3</v>
      </c>
      <c r="BW35" s="2">
        <v>0</v>
      </c>
      <c r="BX35" s="2">
        <v>2.7322404371584699E-3</v>
      </c>
      <c r="BY35" s="2">
        <v>1.36612021857923E-3</v>
      </c>
      <c r="BZ35" s="2">
        <v>2.0765027322404298E-3</v>
      </c>
      <c r="CA35" s="2">
        <v>0</v>
      </c>
      <c r="CB35" s="2">
        <v>0</v>
      </c>
      <c r="CC35" s="2">
        <v>1.36612021857923E-3</v>
      </c>
      <c r="CD35" s="2">
        <v>1.36612021857923E-3</v>
      </c>
      <c r="CE35" s="2">
        <v>1.36612021857923E-3</v>
      </c>
      <c r="CF35" s="2">
        <v>0</v>
      </c>
      <c r="CG35" s="2">
        <v>1.36612021857923E-3</v>
      </c>
      <c r="CH35" s="2">
        <v>0</v>
      </c>
      <c r="CI35" s="2">
        <v>1.36612021857923E-3</v>
      </c>
      <c r="CJ35" s="2">
        <v>0</v>
      </c>
      <c r="CK35" s="2">
        <v>0</v>
      </c>
      <c r="CL35" s="2">
        <v>2.7322404371584699E-3</v>
      </c>
      <c r="CM35" s="2">
        <v>0</v>
      </c>
      <c r="CN35" s="2">
        <v>1.36612021857923E-3</v>
      </c>
      <c r="CO35" s="2">
        <v>1.36612021857923E-3</v>
      </c>
      <c r="CP35" s="2">
        <v>1.36612021857923E-3</v>
      </c>
      <c r="CQ35" s="2">
        <v>1.36612021857923E-3</v>
      </c>
      <c r="CR35" s="2">
        <v>4.0983606557376999E-3</v>
      </c>
      <c r="CS35" s="2">
        <v>2.7322404371584699E-3</v>
      </c>
      <c r="CT35" s="2">
        <v>1.36612021857923E-3</v>
      </c>
      <c r="CU35" s="2">
        <v>4.0983606557376999E-3</v>
      </c>
      <c r="CV35" s="2">
        <v>1.36612021857923E-3</v>
      </c>
      <c r="CW35" s="2">
        <v>1.36612021857923E-3</v>
      </c>
      <c r="CX35" s="2">
        <v>1.36612021857923E-3</v>
      </c>
      <c r="CY35" s="2">
        <v>1.36612021857923E-3</v>
      </c>
      <c r="CZ35" s="2">
        <v>2.7322404371584699E-3</v>
      </c>
      <c r="DA35" s="2">
        <v>4.0983606557376999E-3</v>
      </c>
      <c r="DB35" s="2">
        <v>4.0983606557376999E-3</v>
      </c>
      <c r="DC35" s="2">
        <v>1.36612021857923E-3</v>
      </c>
      <c r="DD35" s="2">
        <v>2.7322404371584699E-3</v>
      </c>
      <c r="DE35" s="2">
        <v>9.5628415300546398E-3</v>
      </c>
      <c r="DF35" s="2">
        <v>1.63934426229508E-2</v>
      </c>
      <c r="DG35" s="2">
        <v>1.63934426229508E-2</v>
      </c>
      <c r="DH35" s="2">
        <v>1.09289617486338E-2</v>
      </c>
      <c r="DI35" s="2">
        <v>2.4590163934426201E-2</v>
      </c>
      <c r="DJ35" s="2">
        <v>3.2786885245901599E-2</v>
      </c>
      <c r="DK35" s="2">
        <v>1.91256830601092E-2</v>
      </c>
      <c r="DL35" s="2">
        <v>2.3224043715846899E-2</v>
      </c>
      <c r="DM35" s="2">
        <v>1.63934426229508E-2</v>
      </c>
      <c r="DN35" s="2">
        <v>1.3661202185792301E-2</v>
      </c>
      <c r="DO35" s="2">
        <v>1.63934426229508E-2</v>
      </c>
      <c r="DP35" s="2">
        <v>5.4644808743169399E-3</v>
      </c>
      <c r="DQ35" s="2">
        <v>1.36612021857923E-3</v>
      </c>
      <c r="DR35" s="2">
        <v>4.0983606557376999E-3</v>
      </c>
      <c r="DS35" s="2">
        <v>1.36612021857923E-3</v>
      </c>
      <c r="DT35" s="2">
        <v>1.36612021857923E-3</v>
      </c>
      <c r="DU35" s="2">
        <v>8.1967213114754103E-3</v>
      </c>
      <c r="DV35" s="2">
        <v>1.36612021857923E-3</v>
      </c>
      <c r="DW35" s="2">
        <v>4.0983606557376999E-3</v>
      </c>
      <c r="DX35" s="2">
        <v>8.1967213114754103E-3</v>
      </c>
      <c r="DY35" s="2">
        <v>5.4644808743169399E-3</v>
      </c>
      <c r="DZ35" s="2">
        <v>5.4644808743169399E-3</v>
      </c>
      <c r="EA35" s="2">
        <v>2.7322404371584699E-3</v>
      </c>
      <c r="EB35" s="2">
        <v>1.36612021857923E-3</v>
      </c>
      <c r="EC35" s="2">
        <v>1.36612021857923E-3</v>
      </c>
      <c r="ED35" s="2">
        <v>6.8306010928961703E-3</v>
      </c>
      <c r="EE35" s="2">
        <v>1.36612021857923E-3</v>
      </c>
      <c r="EF35" s="2">
        <v>8.1967213114754103E-3</v>
      </c>
      <c r="EG35" s="2">
        <v>1.09289617486338E-2</v>
      </c>
      <c r="EH35" s="2">
        <v>1.36612021857923E-3</v>
      </c>
      <c r="EI35" s="2">
        <v>1.36612021857923E-3</v>
      </c>
      <c r="EJ35" s="2">
        <v>8.1967213114754103E-3</v>
      </c>
      <c r="EK35" s="2">
        <v>2.7322404371584699E-3</v>
      </c>
      <c r="EL35" s="2">
        <v>8.1967213114754103E-3</v>
      </c>
      <c r="EM35" s="2">
        <v>2.7322404371584699E-3</v>
      </c>
      <c r="EN35" s="2">
        <v>1.3661202185792301E-2</v>
      </c>
      <c r="EO35" s="2">
        <v>5.4644808743169399E-3</v>
      </c>
      <c r="EP35" s="2">
        <v>8.1967213114754103E-3</v>
      </c>
      <c r="EQ35" s="2">
        <v>1.2295081967213101E-2</v>
      </c>
      <c r="ER35" s="2">
        <v>1.09289617486338E-2</v>
      </c>
      <c r="ES35" s="2">
        <v>1.3661202185792301E-2</v>
      </c>
      <c r="ET35" s="2">
        <v>1.5027322404371501E-2</v>
      </c>
      <c r="EU35" s="2">
        <v>5.4644808743169399E-3</v>
      </c>
      <c r="EV35" s="2">
        <v>1.9971376528753498E-2</v>
      </c>
      <c r="EW35" s="2">
        <v>1.1384335154826901E-3</v>
      </c>
      <c r="EX35" s="2">
        <v>0</v>
      </c>
      <c r="EY35" s="2">
        <v>0</v>
      </c>
      <c r="EZ35" s="2">
        <v>0</v>
      </c>
      <c r="FA35" s="2">
        <v>0</v>
      </c>
      <c r="FB35" s="2">
        <v>0</v>
      </c>
      <c r="FC35" s="2">
        <v>1.36612021857923E-3</v>
      </c>
      <c r="FD35" s="2">
        <v>1.36612021857923E-3</v>
      </c>
      <c r="FE35" s="2">
        <v>0</v>
      </c>
      <c r="FF35" s="2">
        <v>0</v>
      </c>
      <c r="FG35" s="2">
        <v>1.36612021857923E-3</v>
      </c>
      <c r="FH35" s="2">
        <v>0</v>
      </c>
      <c r="FI35" s="2">
        <v>1.36612021857923E-3</v>
      </c>
      <c r="FJ35" s="2">
        <v>0</v>
      </c>
      <c r="FK35" s="2">
        <v>0</v>
      </c>
      <c r="FL35" s="2">
        <v>1.36612021857923E-3</v>
      </c>
      <c r="FM35" s="2">
        <v>6.8306010928961703E-3</v>
      </c>
      <c r="FN35" s="2">
        <v>9.5628415300546398E-3</v>
      </c>
      <c r="FO35" s="2">
        <v>6.8306010928961703E-3</v>
      </c>
      <c r="FP35" s="2">
        <v>2.86885245901639E-2</v>
      </c>
      <c r="FQ35" s="2">
        <v>3.1420765027322398E-2</v>
      </c>
      <c r="FR35" s="2">
        <v>4.3715846994535498E-2</v>
      </c>
      <c r="FS35" s="2">
        <v>4.9180327868852403E-2</v>
      </c>
      <c r="FT35" s="2">
        <v>6.1475409836065503E-2</v>
      </c>
      <c r="FU35" s="2">
        <v>7.7868852459016397E-2</v>
      </c>
      <c r="FV35" s="2">
        <v>3.6885245901639302E-2</v>
      </c>
      <c r="FW35" s="2">
        <v>4.0983606557376999E-3</v>
      </c>
      <c r="FX35" s="2">
        <v>5.4644808743169399E-3</v>
      </c>
      <c r="FY35" s="2">
        <v>2.7322404371584699E-3</v>
      </c>
      <c r="FZ35" s="2">
        <v>6.8306010928961703E-3</v>
      </c>
      <c r="GA35" s="2">
        <v>1.3661202185792301E-2</v>
      </c>
      <c r="GB35" s="2">
        <v>9.5628415300546398E-3</v>
      </c>
      <c r="GC35" s="2">
        <v>4.0983606557376999E-3</v>
      </c>
      <c r="GD35" s="2">
        <v>6.8306010928961703E-3</v>
      </c>
      <c r="GE35" s="2">
        <v>2.7322404371584699E-3</v>
      </c>
      <c r="GF35" s="2">
        <v>4.0983606557376999E-3</v>
      </c>
      <c r="GG35" s="2">
        <v>1.36612021857923E-3</v>
      </c>
      <c r="GH35" s="2">
        <v>2.7322404371584699E-3</v>
      </c>
      <c r="GI35" s="2">
        <v>1.36612021857923E-3</v>
      </c>
      <c r="GJ35" s="2">
        <v>1.36612021857923E-3</v>
      </c>
      <c r="GK35" s="2">
        <v>0</v>
      </c>
      <c r="GL35" s="2">
        <v>0</v>
      </c>
      <c r="GM35" s="2">
        <v>4.0983606557376999E-3</v>
      </c>
      <c r="GN35" s="2">
        <v>1.36612021857923E-3</v>
      </c>
      <c r="GO35" s="2">
        <v>2.7322404371584699E-3</v>
      </c>
      <c r="GP35" s="2">
        <v>1.36612021857923E-3</v>
      </c>
      <c r="GQ35" s="2">
        <v>0</v>
      </c>
      <c r="GR35" s="2">
        <v>2.7322404371584699E-3</v>
      </c>
      <c r="GS35" s="2">
        <v>1.36612021857923E-3</v>
      </c>
      <c r="GT35" s="2">
        <v>1.36612021857923E-3</v>
      </c>
      <c r="GU35" s="2">
        <v>1.9672131147540901E-3</v>
      </c>
      <c r="GV35" s="2">
        <v>1.36612021857923E-3</v>
      </c>
      <c r="GW35" s="2">
        <v>1.36612021857923E-3</v>
      </c>
      <c r="GX35" s="2">
        <v>1.36612021857923E-3</v>
      </c>
      <c r="GY35" s="2">
        <v>0</v>
      </c>
      <c r="GZ35" s="2">
        <v>0</v>
      </c>
      <c r="HA35" s="2">
        <v>0</v>
      </c>
      <c r="HB35" s="2">
        <v>4.0983606557376999E-3</v>
      </c>
      <c r="HC35" s="2">
        <v>0</v>
      </c>
      <c r="HD35" s="2">
        <v>0</v>
      </c>
      <c r="HE35" s="2">
        <v>1.36612021857923E-3</v>
      </c>
      <c r="HF35" s="2">
        <v>0</v>
      </c>
      <c r="HG35" s="2">
        <v>0</v>
      </c>
      <c r="HH35" s="2">
        <v>0</v>
      </c>
      <c r="HI35" s="2">
        <v>2.7322404371584699E-3</v>
      </c>
      <c r="HJ35" s="2">
        <v>4.0983606557376999E-3</v>
      </c>
      <c r="HK35" s="2">
        <v>1.36612021857923E-3</v>
      </c>
      <c r="HL35" s="2">
        <v>1.36612021857923E-3</v>
      </c>
      <c r="HM35" s="2">
        <v>1.36612021857923E-3</v>
      </c>
      <c r="HN35" s="2">
        <v>2.7322404371584699E-3</v>
      </c>
      <c r="HO35" s="2">
        <v>1.2295081967213101E-2</v>
      </c>
      <c r="HP35" s="2">
        <v>0</v>
      </c>
      <c r="HQ35" s="2">
        <v>2.7322404371584699E-3</v>
      </c>
      <c r="HR35" s="2">
        <v>2.7322404371584699E-3</v>
      </c>
      <c r="HS35" s="2">
        <v>2.7322404371584699E-3</v>
      </c>
      <c r="HT35" s="2">
        <v>0</v>
      </c>
      <c r="HU35" s="2">
        <v>0</v>
      </c>
      <c r="HV35" s="2">
        <v>0</v>
      </c>
      <c r="HW35" s="2">
        <v>2.7322404371584699E-3</v>
      </c>
      <c r="HX35" s="2">
        <v>4.0983606557376999E-3</v>
      </c>
      <c r="HY35" s="2">
        <v>0</v>
      </c>
      <c r="HZ35" s="2">
        <v>1.36612021857923E-3</v>
      </c>
      <c r="IA35" s="2">
        <v>4.0983606557376999E-3</v>
      </c>
      <c r="IB35" s="2">
        <v>4.0983606557376999E-3</v>
      </c>
      <c r="IC35" s="2">
        <v>1.36612021857923E-3</v>
      </c>
      <c r="ID35" s="2">
        <v>1.36612021857923E-3</v>
      </c>
      <c r="IE35" s="2">
        <v>0</v>
      </c>
      <c r="IF35" s="2">
        <v>2.4590163934426201E-2</v>
      </c>
      <c r="IG35" s="2">
        <v>9.8360655737704902E-2</v>
      </c>
      <c r="IH35" s="2">
        <v>0.109289617486338</v>
      </c>
      <c r="II35" s="2">
        <v>7.10382513661202E-2</v>
      </c>
      <c r="IJ35" s="2">
        <v>1.2295081967213101E-2</v>
      </c>
      <c r="IK35" s="2">
        <v>2.4590163934426201E-2</v>
      </c>
      <c r="IL35" s="2">
        <v>6.8306010928961703E-3</v>
      </c>
      <c r="IM35" s="2">
        <v>5.4644808743169399E-3</v>
      </c>
      <c r="IN35" s="2">
        <v>5.4644808743169399E-3</v>
      </c>
      <c r="IO35" s="2">
        <v>9.5628415300546398E-3</v>
      </c>
      <c r="IP35" s="2">
        <v>5.4644808743169399E-3</v>
      </c>
      <c r="IQ35" s="2">
        <v>5.4644808743169399E-3</v>
      </c>
      <c r="IR35" s="2">
        <v>6.8306010928961703E-3</v>
      </c>
      <c r="IS35" s="2">
        <v>9.5628415300546398E-3</v>
      </c>
      <c r="IT35" s="2">
        <v>2.7322404371584699E-3</v>
      </c>
      <c r="IU35" s="2">
        <v>1.2295081967213101E-2</v>
      </c>
      <c r="IV35" s="2">
        <v>2.7322404371584699E-3</v>
      </c>
      <c r="IW35" s="2">
        <v>5.4644808743169399E-3</v>
      </c>
      <c r="IX35" s="2">
        <v>1.09289617486338E-2</v>
      </c>
      <c r="IY35" s="2">
        <v>4.0983606557376999E-3</v>
      </c>
      <c r="IZ35" s="2">
        <v>6.8306010928961703E-3</v>
      </c>
      <c r="JA35" s="2">
        <v>2.7322404371584699E-3</v>
      </c>
      <c r="JB35" s="2">
        <v>1.36612021857923E-3</v>
      </c>
      <c r="JC35" s="2">
        <v>2.7322404371584699E-3</v>
      </c>
      <c r="JD35" s="2">
        <v>1.3661202185792301E-2</v>
      </c>
      <c r="JE35" s="2">
        <v>1.5027322404371501E-2</v>
      </c>
      <c r="JF35" s="2">
        <v>6.8306010928961703E-3</v>
      </c>
      <c r="JG35" s="2">
        <v>5.4644808743169399E-3</v>
      </c>
      <c r="JH35" s="2">
        <v>2.7322404371584699E-3</v>
      </c>
      <c r="JI35" s="2">
        <v>5.4644808743169399E-3</v>
      </c>
      <c r="JJ35" s="2">
        <v>9.5628415300546398E-3</v>
      </c>
      <c r="JK35" s="2">
        <v>1.36612021857923E-3</v>
      </c>
      <c r="JL35" s="2">
        <v>2.7322404371584699E-3</v>
      </c>
      <c r="JM35" s="2">
        <v>2.7322404371584699E-3</v>
      </c>
      <c r="JN35" s="2">
        <v>1.36612021857923E-3</v>
      </c>
      <c r="JO35" s="2">
        <v>4.0983606557376999E-3</v>
      </c>
      <c r="JP35" s="2">
        <v>1.2295081967213101E-2</v>
      </c>
      <c r="JQ35" s="2">
        <v>1.2099921935987501E-2</v>
      </c>
    </row>
    <row r="36" spans="1:277" s="2" customFormat="1" x14ac:dyDescent="0.3">
      <c r="A36" s="2">
        <v>34</v>
      </c>
      <c r="B36" s="2">
        <v>0</v>
      </c>
      <c r="C36" s="2">
        <v>1</v>
      </c>
      <c r="D36" s="2">
        <v>0</v>
      </c>
      <c r="E36" s="2">
        <v>0</v>
      </c>
      <c r="F36" s="2">
        <v>0</v>
      </c>
      <c r="G36" s="2">
        <v>0</v>
      </c>
      <c r="H36" s="2">
        <v>0</v>
      </c>
      <c r="I36" s="2">
        <v>0</v>
      </c>
      <c r="J36" s="2">
        <v>0</v>
      </c>
      <c r="K36" s="2">
        <v>0</v>
      </c>
      <c r="L36" s="2">
        <v>8.0620155038759606E-2</v>
      </c>
      <c r="N36" s="2">
        <v>1</v>
      </c>
      <c r="O36" s="2">
        <v>1.70542635658914E-2</v>
      </c>
      <c r="T36" s="2">
        <v>0.54573643410852701</v>
      </c>
      <c r="U36" s="2">
        <v>1</v>
      </c>
      <c r="V36" s="2">
        <v>1.70542635658914E-2</v>
      </c>
      <c r="AA36" s="2">
        <v>2.2066666666666599</v>
      </c>
      <c r="AB36" s="2">
        <v>2.5839793281653701E-4</v>
      </c>
      <c r="AC36" s="2">
        <v>7.7519379844961196E-4</v>
      </c>
      <c r="AD36" s="2">
        <v>7.7519379844961196E-4</v>
      </c>
      <c r="AE36" s="2">
        <v>7.7519379844961196E-4</v>
      </c>
      <c r="AF36" s="2">
        <v>1.55038759689922E-3</v>
      </c>
      <c r="AG36" s="2">
        <v>0</v>
      </c>
      <c r="AH36" s="2">
        <v>7.7519379844961196E-4</v>
      </c>
      <c r="AI36" s="2">
        <v>1.55038759689922E-3</v>
      </c>
      <c r="AJ36" s="2">
        <v>1.55038759689922E-3</v>
      </c>
      <c r="AK36" s="2">
        <v>2.3255813953488298E-3</v>
      </c>
      <c r="AL36" s="2">
        <v>3.10077519379844E-3</v>
      </c>
      <c r="AM36" s="2">
        <v>6.2015503875968896E-3</v>
      </c>
      <c r="AN36" s="2">
        <v>1.4728682170542601E-2</v>
      </c>
      <c r="AO36" s="2">
        <v>1.7829457364340998E-2</v>
      </c>
      <c r="AP36" s="2">
        <v>2.4031007751937901E-2</v>
      </c>
      <c r="AQ36" s="2">
        <v>2.4806201550387499E-2</v>
      </c>
      <c r="AR36" s="2">
        <v>2.1705426356589098E-2</v>
      </c>
      <c r="AS36" s="2">
        <v>1.7829457364340998E-2</v>
      </c>
      <c r="AT36" s="2">
        <v>3.3333333333333298E-2</v>
      </c>
      <c r="AU36" s="2">
        <v>3.3333333333333298E-2</v>
      </c>
      <c r="AV36" s="2">
        <v>5.1162790697674397E-2</v>
      </c>
      <c r="AW36" s="2">
        <v>3.9534883720930197E-2</v>
      </c>
      <c r="AX36" s="2">
        <v>3.3333333333333298E-2</v>
      </c>
      <c r="AY36" s="2">
        <v>4.0310077519379803E-2</v>
      </c>
      <c r="AZ36" s="2">
        <v>2.9457364341085202E-2</v>
      </c>
      <c r="BA36" s="2">
        <v>1.0852713178294501E-2</v>
      </c>
      <c r="BB36" s="2">
        <v>3.8759689922480598E-3</v>
      </c>
      <c r="BC36" s="2">
        <v>2.3255813953488298E-3</v>
      </c>
      <c r="BD36" s="2">
        <v>1.55038759689922E-3</v>
      </c>
      <c r="BE36" s="2">
        <v>2.3255813953488298E-3</v>
      </c>
      <c r="BF36" s="2">
        <v>1.55038759689922E-3</v>
      </c>
      <c r="BG36" s="2">
        <v>7.7519379844961196E-4</v>
      </c>
      <c r="BH36" s="2">
        <v>1.55038759689922E-3</v>
      </c>
      <c r="BI36" s="2">
        <v>1.55038759689922E-3</v>
      </c>
      <c r="BJ36" s="2">
        <v>1.55038759689922E-3</v>
      </c>
      <c r="BK36" s="2">
        <v>3.8759689922480598E-3</v>
      </c>
      <c r="BL36" s="2">
        <v>1.55038759689922E-3</v>
      </c>
      <c r="BM36" s="2">
        <v>1.55038759689922E-3</v>
      </c>
      <c r="BN36" s="2">
        <v>3.10077519379844E-3</v>
      </c>
      <c r="BO36" s="2">
        <v>1.55038759689922E-3</v>
      </c>
      <c r="BP36" s="2">
        <v>0</v>
      </c>
      <c r="BQ36" s="2">
        <v>7.7519379844961196E-4</v>
      </c>
      <c r="BR36" s="2">
        <v>7.7519379844961196E-4</v>
      </c>
      <c r="BS36" s="2">
        <v>7.7519379844961196E-4</v>
      </c>
      <c r="BT36" s="2">
        <v>1.55038759689922E-3</v>
      </c>
      <c r="BU36" s="2">
        <v>7.7519379844961196E-4</v>
      </c>
      <c r="BV36" s="2">
        <v>7.7519379844961196E-4</v>
      </c>
      <c r="BW36" s="2">
        <v>7.7519379844961196E-4</v>
      </c>
      <c r="BX36" s="2">
        <v>7.7519379844961196E-4</v>
      </c>
      <c r="BY36" s="2">
        <v>7.7519379844961196E-4</v>
      </c>
      <c r="BZ36" s="2">
        <v>1.07853050219076E-3</v>
      </c>
      <c r="CA36" s="2">
        <v>2.3255813953488298E-3</v>
      </c>
      <c r="CB36" s="2">
        <v>0</v>
      </c>
      <c r="CC36" s="2">
        <v>7.7519379844961196E-4</v>
      </c>
      <c r="CD36" s="2">
        <v>1.55038759689922E-3</v>
      </c>
      <c r="CE36" s="2">
        <v>2.3255813953488298E-3</v>
      </c>
      <c r="CF36" s="2">
        <v>3.10077519379844E-3</v>
      </c>
      <c r="CG36" s="2">
        <v>2.3255813953488298E-3</v>
      </c>
      <c r="CH36" s="2">
        <v>7.7519379844961196E-4</v>
      </c>
      <c r="CI36" s="2">
        <v>1.55038759689922E-3</v>
      </c>
      <c r="CJ36" s="2">
        <v>0</v>
      </c>
      <c r="CK36" s="2">
        <v>0</v>
      </c>
      <c r="CL36" s="2">
        <v>0</v>
      </c>
      <c r="CM36" s="2">
        <v>7.7519379844961196E-4</v>
      </c>
      <c r="CN36" s="2">
        <v>1.55038759689922E-3</v>
      </c>
      <c r="CO36" s="2">
        <v>1.55038759689922E-3</v>
      </c>
      <c r="CP36" s="2">
        <v>1.55038759689922E-3</v>
      </c>
      <c r="CQ36" s="2">
        <v>2.3255813953488298E-3</v>
      </c>
      <c r="CR36" s="2">
        <v>3.10077519379844E-3</v>
      </c>
      <c r="CS36" s="2">
        <v>2.3255813953488298E-3</v>
      </c>
      <c r="CT36" s="2">
        <v>2.3255813953488298E-3</v>
      </c>
      <c r="CU36" s="2">
        <v>3.8759689922480598E-3</v>
      </c>
      <c r="CV36" s="2">
        <v>3.10077519379844E-3</v>
      </c>
      <c r="CW36" s="2">
        <v>2.3255813953488298E-3</v>
      </c>
      <c r="CX36" s="2">
        <v>7.7519379844961196E-3</v>
      </c>
      <c r="CY36" s="2">
        <v>2.3255813953488298E-3</v>
      </c>
      <c r="CZ36" s="2">
        <v>7.7519379844961196E-3</v>
      </c>
      <c r="DA36" s="2">
        <v>6.2015503875968896E-3</v>
      </c>
      <c r="DB36" s="2">
        <v>1.31782945736434E-2</v>
      </c>
      <c r="DC36" s="2">
        <v>1.2403100775193699E-2</v>
      </c>
      <c r="DD36" s="2">
        <v>8.5271317829457294E-3</v>
      </c>
      <c r="DE36" s="2">
        <v>1.70542635658914E-2</v>
      </c>
      <c r="DF36" s="2">
        <v>8.5271317829457294E-3</v>
      </c>
      <c r="DG36" s="2">
        <v>7.7519379844961196E-4</v>
      </c>
      <c r="DH36" s="2">
        <v>2.3255813953488298E-3</v>
      </c>
      <c r="DI36" s="2">
        <v>2.3255813953488298E-3</v>
      </c>
      <c r="DJ36" s="2">
        <v>3.8759689922480598E-3</v>
      </c>
      <c r="DK36" s="2">
        <v>1.86046511627906E-2</v>
      </c>
      <c r="DL36" s="2">
        <v>2.7131782945736399E-2</v>
      </c>
      <c r="DM36" s="2">
        <v>1.70542635658914E-2</v>
      </c>
      <c r="DN36" s="2">
        <v>1.0852713178294501E-2</v>
      </c>
      <c r="DO36" s="2">
        <v>8.5271317829457294E-3</v>
      </c>
      <c r="DP36" s="2">
        <v>3.10077519379844E-3</v>
      </c>
      <c r="DQ36" s="2">
        <v>1.55038759689922E-3</v>
      </c>
      <c r="DR36" s="2">
        <v>7.7519379844961196E-4</v>
      </c>
      <c r="DS36" s="2">
        <v>7.7519379844961196E-4</v>
      </c>
      <c r="DT36" s="2">
        <v>1.55038759689922E-3</v>
      </c>
      <c r="DU36" s="2">
        <v>1.55038759689922E-3</v>
      </c>
      <c r="DV36" s="2">
        <v>1.55038759689922E-3</v>
      </c>
      <c r="DW36" s="2">
        <v>2.3255813953488298E-3</v>
      </c>
      <c r="DX36" s="2">
        <v>2.3255813953488298E-3</v>
      </c>
      <c r="DY36" s="2">
        <v>4.65116279069767E-3</v>
      </c>
      <c r="DZ36" s="2">
        <v>8.5271317829457294E-3</v>
      </c>
      <c r="EA36" s="2">
        <v>5.4263565891472798E-3</v>
      </c>
      <c r="EB36" s="2">
        <v>5.4263565891472798E-3</v>
      </c>
      <c r="EC36" s="2">
        <v>2.3255813953488298E-3</v>
      </c>
      <c r="ED36" s="2">
        <v>7.7519379844961196E-4</v>
      </c>
      <c r="EE36" s="2">
        <v>1.55038759689922E-3</v>
      </c>
      <c r="EF36" s="2">
        <v>3.10077519379844E-3</v>
      </c>
      <c r="EG36" s="2">
        <v>3.8759689922480598E-3</v>
      </c>
      <c r="EH36" s="2">
        <v>2.3255813953488298E-3</v>
      </c>
      <c r="EI36" s="2">
        <v>7.7519379844961196E-4</v>
      </c>
      <c r="EJ36" s="2">
        <v>0</v>
      </c>
      <c r="EK36" s="2">
        <v>0</v>
      </c>
      <c r="EL36" s="2">
        <v>0</v>
      </c>
      <c r="EM36" s="2">
        <v>0</v>
      </c>
      <c r="EN36" s="2">
        <v>0</v>
      </c>
      <c r="EO36" s="2">
        <v>0</v>
      </c>
      <c r="EP36" s="2">
        <v>1.55038759689922E-3</v>
      </c>
      <c r="EQ36" s="2">
        <v>0</v>
      </c>
      <c r="ER36" s="2">
        <v>0</v>
      </c>
      <c r="ES36" s="2">
        <v>0</v>
      </c>
      <c r="ET36" s="2">
        <v>0</v>
      </c>
      <c r="EU36" s="2">
        <v>1.55038759689922E-3</v>
      </c>
      <c r="EV36" s="2">
        <v>5.5370985603543697E-4</v>
      </c>
      <c r="EW36" s="2">
        <v>2.5839793281653701E-4</v>
      </c>
      <c r="EX36" s="2">
        <v>0</v>
      </c>
      <c r="EY36" s="2">
        <v>0</v>
      </c>
      <c r="EZ36" s="2">
        <v>0</v>
      </c>
      <c r="FA36" s="2">
        <v>0</v>
      </c>
      <c r="FB36" s="2">
        <v>0</v>
      </c>
      <c r="FC36" s="2">
        <v>0</v>
      </c>
      <c r="FD36" s="2">
        <v>0</v>
      </c>
      <c r="FE36" s="2">
        <v>0</v>
      </c>
      <c r="FF36" s="2">
        <v>1.55038759689922E-3</v>
      </c>
      <c r="FG36" s="2">
        <v>0</v>
      </c>
      <c r="FH36" s="2">
        <v>2.3255813953488298E-3</v>
      </c>
      <c r="FI36" s="2">
        <v>3.8759689922480598E-3</v>
      </c>
      <c r="FJ36" s="2">
        <v>1.00775193798449E-2</v>
      </c>
      <c r="FK36" s="2">
        <v>1.4728682170542601E-2</v>
      </c>
      <c r="FL36" s="2">
        <v>1.3953488372093001E-2</v>
      </c>
      <c r="FM36" s="2">
        <v>1.5503875968992199E-2</v>
      </c>
      <c r="FN36" s="2">
        <v>8.5271317829457294E-3</v>
      </c>
      <c r="FO36" s="2">
        <v>1.6279069767441801E-2</v>
      </c>
      <c r="FP36" s="2">
        <v>2.9457364341085202E-2</v>
      </c>
      <c r="FQ36" s="2">
        <v>2.7906976744186001E-2</v>
      </c>
      <c r="FR36" s="2">
        <v>4.8837209302325497E-2</v>
      </c>
      <c r="FS36" s="2">
        <v>3.6434108527131699E-2</v>
      </c>
      <c r="FT36" s="2">
        <v>4.3410852713178197E-2</v>
      </c>
      <c r="FU36" s="2">
        <v>4.6511627906976702E-2</v>
      </c>
      <c r="FV36" s="2">
        <v>1.4728682170542601E-2</v>
      </c>
      <c r="FW36" s="2">
        <v>7.7519379844961196E-3</v>
      </c>
      <c r="FX36" s="2">
        <v>5.4263565891472798E-3</v>
      </c>
      <c r="FY36" s="2">
        <v>0</v>
      </c>
      <c r="FZ36" s="2">
        <v>7.7519379844961196E-4</v>
      </c>
      <c r="GA36" s="2">
        <v>1.55038759689922E-3</v>
      </c>
      <c r="GB36" s="2">
        <v>1.55038759689922E-3</v>
      </c>
      <c r="GC36" s="2">
        <v>7.7519379844961196E-4</v>
      </c>
      <c r="GD36" s="2">
        <v>1.55038759689922E-3</v>
      </c>
      <c r="GE36" s="2">
        <v>1.55038759689922E-3</v>
      </c>
      <c r="GF36" s="2">
        <v>7.7519379844961196E-4</v>
      </c>
      <c r="GG36" s="2">
        <v>2.3255813953488298E-3</v>
      </c>
      <c r="GH36" s="2">
        <v>2.3255813953488298E-3</v>
      </c>
      <c r="GI36" s="2">
        <v>1.55038759689922E-3</v>
      </c>
      <c r="GJ36" s="2">
        <v>7.7519379844961196E-4</v>
      </c>
      <c r="GK36" s="2">
        <v>2.3255813953488298E-3</v>
      </c>
      <c r="GL36" s="2">
        <v>7.7519379844961196E-4</v>
      </c>
      <c r="GM36" s="2">
        <v>1.55038759689922E-3</v>
      </c>
      <c r="GN36" s="2">
        <v>7.7519379844961196E-4</v>
      </c>
      <c r="GO36" s="2">
        <v>7.7519379844961196E-4</v>
      </c>
      <c r="GP36" s="2">
        <v>0</v>
      </c>
      <c r="GQ36" s="2">
        <v>1.55038759689922E-3</v>
      </c>
      <c r="GR36" s="2">
        <v>2.3255813953488298E-3</v>
      </c>
      <c r="GS36" s="2">
        <v>7.7519379844961196E-4</v>
      </c>
      <c r="GT36" s="2">
        <v>0</v>
      </c>
      <c r="GU36" s="2">
        <v>1.11223458038422E-3</v>
      </c>
      <c r="GV36" s="2">
        <v>0</v>
      </c>
      <c r="GW36" s="2">
        <v>1.55038759689922E-3</v>
      </c>
      <c r="GX36" s="2">
        <v>7.7519379844961196E-4</v>
      </c>
      <c r="GY36" s="2">
        <v>7.7519379844961196E-4</v>
      </c>
      <c r="GZ36" s="2">
        <v>1.55038759689922E-3</v>
      </c>
      <c r="HA36" s="2">
        <v>1.55038759689922E-3</v>
      </c>
      <c r="HB36" s="2">
        <v>1.55038759689922E-3</v>
      </c>
      <c r="HC36" s="2">
        <v>1.55038759689922E-3</v>
      </c>
      <c r="HD36" s="2">
        <v>1.55038759689922E-3</v>
      </c>
      <c r="HE36" s="2">
        <v>1.55038759689922E-3</v>
      </c>
      <c r="HF36" s="2">
        <v>7.7519379844961196E-4</v>
      </c>
      <c r="HG36" s="2">
        <v>0</v>
      </c>
      <c r="HH36" s="2">
        <v>0</v>
      </c>
      <c r="HI36" s="2">
        <v>2.3255813953488298E-3</v>
      </c>
      <c r="HJ36" s="2">
        <v>7.7519379844961196E-4</v>
      </c>
      <c r="HK36" s="2">
        <v>7.7519379844961196E-4</v>
      </c>
      <c r="HL36" s="2">
        <v>1.55038759689922E-3</v>
      </c>
      <c r="HM36" s="2">
        <v>0</v>
      </c>
      <c r="HN36" s="2">
        <v>3.10077519379844E-3</v>
      </c>
      <c r="HO36" s="2">
        <v>1.55038759689922E-3</v>
      </c>
      <c r="HP36" s="2">
        <v>0</v>
      </c>
      <c r="HQ36" s="2">
        <v>5.4263565891472798E-3</v>
      </c>
      <c r="HR36" s="2">
        <v>7.7519379844961196E-4</v>
      </c>
      <c r="HS36" s="2">
        <v>1.55038759689922E-3</v>
      </c>
      <c r="HT36" s="2">
        <v>0</v>
      </c>
      <c r="HU36" s="2">
        <v>2.3255813953488298E-3</v>
      </c>
      <c r="HV36" s="2">
        <v>1.55038759689922E-3</v>
      </c>
      <c r="HW36" s="2">
        <v>2.3255813953488298E-3</v>
      </c>
      <c r="HX36" s="2">
        <v>3.10077519379844E-3</v>
      </c>
      <c r="HY36" s="2">
        <v>6.2015503875968896E-3</v>
      </c>
      <c r="HZ36" s="2">
        <v>2.3255813953488298E-3</v>
      </c>
      <c r="IA36" s="2">
        <v>2.3255813953488298E-3</v>
      </c>
      <c r="IB36" s="2">
        <v>7.7519379844961196E-4</v>
      </c>
      <c r="IC36" s="2">
        <v>1.55038759689922E-3</v>
      </c>
      <c r="ID36" s="2">
        <v>1.55038759689922E-3</v>
      </c>
      <c r="IE36" s="2">
        <v>5.4263565891472798E-3</v>
      </c>
      <c r="IF36" s="2">
        <v>3.5658914728682101E-2</v>
      </c>
      <c r="IG36" s="2">
        <v>3.9534883720930197E-2</v>
      </c>
      <c r="IH36" s="2">
        <v>2.4806201550387499E-2</v>
      </c>
      <c r="II36" s="2">
        <v>4.2635658914728598E-2</v>
      </c>
      <c r="IJ36" s="2">
        <v>2.3255813953488299E-2</v>
      </c>
      <c r="IK36" s="2">
        <v>9.30232558139534E-3</v>
      </c>
      <c r="IL36" s="2">
        <v>1.4728682170542601E-2</v>
      </c>
      <c r="IM36" s="2">
        <v>7.7519379844961196E-3</v>
      </c>
      <c r="IN36" s="2">
        <v>8.5271317829457294E-3</v>
      </c>
      <c r="IO36" s="2">
        <v>1.55038759689922E-3</v>
      </c>
      <c r="IP36" s="2">
        <v>3.8759689922480598E-3</v>
      </c>
      <c r="IQ36" s="2">
        <v>3.8759689922480598E-3</v>
      </c>
      <c r="IR36" s="2">
        <v>6.2015503875968896E-3</v>
      </c>
      <c r="IS36" s="2">
        <v>2.3255813953488298E-3</v>
      </c>
      <c r="IT36" s="2">
        <v>7.7519379844961196E-4</v>
      </c>
      <c r="IU36" s="2">
        <v>2.3255813953488298E-3</v>
      </c>
      <c r="IV36" s="2">
        <v>0</v>
      </c>
      <c r="IW36" s="2">
        <v>9.30232558139534E-3</v>
      </c>
      <c r="IX36" s="2">
        <v>2.0155038759689901E-2</v>
      </c>
      <c r="IY36" s="2">
        <v>3.10077519379844E-3</v>
      </c>
      <c r="IZ36" s="2">
        <v>2.3255813953488298E-3</v>
      </c>
      <c r="JA36" s="2">
        <v>3.10077519379844E-3</v>
      </c>
      <c r="JB36" s="2">
        <v>5.4263565891472798E-3</v>
      </c>
      <c r="JC36" s="2">
        <v>3.8759689922480598E-3</v>
      </c>
      <c r="JD36" s="2">
        <v>3.10077519379844E-3</v>
      </c>
      <c r="JE36" s="2">
        <v>2.3255813953488298E-3</v>
      </c>
      <c r="JF36" s="2">
        <v>0</v>
      </c>
      <c r="JG36" s="2">
        <v>7.7519379844961196E-4</v>
      </c>
      <c r="JH36" s="2">
        <v>0</v>
      </c>
      <c r="JI36" s="2">
        <v>0</v>
      </c>
      <c r="JJ36" s="2">
        <v>7.7519379844961196E-4</v>
      </c>
      <c r="JK36" s="2">
        <v>1.55038759689922E-3</v>
      </c>
      <c r="JL36" s="2">
        <v>0</v>
      </c>
      <c r="JM36" s="2">
        <v>0</v>
      </c>
      <c r="JN36" s="2">
        <v>0</v>
      </c>
      <c r="JO36" s="2">
        <v>0</v>
      </c>
      <c r="JP36" s="2">
        <v>0</v>
      </c>
      <c r="JQ36" s="2">
        <v>6.27537836840162E-4</v>
      </c>
    </row>
    <row r="37" spans="1:277" s="2" customFormat="1" x14ac:dyDescent="0.3">
      <c r="A37" s="2">
        <v>35</v>
      </c>
      <c r="B37" s="2">
        <v>0</v>
      </c>
      <c r="C37" s="2">
        <v>0</v>
      </c>
      <c r="D37" s="2">
        <v>0</v>
      </c>
      <c r="E37" s="2">
        <v>0</v>
      </c>
      <c r="F37" s="2">
        <v>0</v>
      </c>
      <c r="G37" s="2">
        <v>0</v>
      </c>
      <c r="H37" s="2">
        <v>0</v>
      </c>
      <c r="I37" s="2">
        <v>1</v>
      </c>
      <c r="L37" s="2">
        <v>0.101694915254237</v>
      </c>
      <c r="N37" s="2">
        <v>0</v>
      </c>
      <c r="O37" s="2">
        <v>0</v>
      </c>
      <c r="T37" s="2">
        <v>2.2644067796610101</v>
      </c>
      <c r="U37" s="2">
        <v>0</v>
      </c>
      <c r="V37" s="2">
        <v>0</v>
      </c>
      <c r="AA37" s="2">
        <v>5.3515932203389802</v>
      </c>
      <c r="AH37" s="2">
        <v>1.6949152542372801E-3</v>
      </c>
      <c r="AI37" s="2">
        <v>0</v>
      </c>
      <c r="AJ37" s="2">
        <v>1.6949152542372801E-3</v>
      </c>
      <c r="AK37" s="2">
        <v>6.7796610169491497E-3</v>
      </c>
      <c r="AL37" s="2">
        <v>5.0847457627118597E-3</v>
      </c>
      <c r="AM37" s="2">
        <v>1.1864406779661E-2</v>
      </c>
      <c r="AN37" s="2">
        <v>8.4745762711864406E-3</v>
      </c>
      <c r="AO37" s="2">
        <v>1.8644067796610101E-2</v>
      </c>
      <c r="AP37" s="2">
        <v>2.7118644067796599E-2</v>
      </c>
      <c r="AQ37" s="2">
        <v>3.5593220338983003E-2</v>
      </c>
      <c r="AR37" s="2">
        <v>2.0338983050847401E-2</v>
      </c>
      <c r="AS37" s="2">
        <v>4.5762711864406697E-2</v>
      </c>
      <c r="AT37" s="2">
        <v>3.5593220338983003E-2</v>
      </c>
      <c r="AU37" s="2">
        <v>5.4237288135593198E-2</v>
      </c>
      <c r="AV37" s="2">
        <v>8.9830508474576201E-2</v>
      </c>
      <c r="AW37" s="2">
        <v>8.6440677966101595E-2</v>
      </c>
      <c r="AX37" s="2">
        <v>0.10847457627118599</v>
      </c>
      <c r="AY37" s="2">
        <v>7.1186440677966104E-2</v>
      </c>
      <c r="AZ37" s="2">
        <v>2.7118644067796599E-2</v>
      </c>
      <c r="BA37" s="2">
        <v>1.1864406779661E-2</v>
      </c>
      <c r="BB37" s="2">
        <v>8.4745762711864406E-3</v>
      </c>
      <c r="BC37" s="2">
        <v>3.3898305084745701E-3</v>
      </c>
      <c r="BD37" s="2">
        <v>3.3898305084745701E-3</v>
      </c>
      <c r="BE37" s="2">
        <v>1.6949152542372801E-3</v>
      </c>
      <c r="BF37" s="2">
        <v>3.3898305084745701E-3</v>
      </c>
      <c r="BG37" s="2">
        <v>1.6949152542372801E-3</v>
      </c>
      <c r="BH37" s="2">
        <v>1.6949152542372801E-3</v>
      </c>
      <c r="BI37" s="2">
        <v>0</v>
      </c>
      <c r="BJ37" s="2">
        <v>5.0847457627118597E-3</v>
      </c>
      <c r="BK37" s="2">
        <v>3.3898305084745701E-3</v>
      </c>
      <c r="BL37" s="2">
        <v>0</v>
      </c>
      <c r="BM37" s="2">
        <v>1.6949152542372801E-3</v>
      </c>
      <c r="BN37" s="2">
        <v>5.0847457627118597E-3</v>
      </c>
      <c r="BO37" s="2">
        <v>0</v>
      </c>
      <c r="BP37" s="2">
        <v>0</v>
      </c>
      <c r="BQ37" s="2">
        <v>0</v>
      </c>
      <c r="BR37" s="2">
        <v>0</v>
      </c>
      <c r="BS37" s="2">
        <v>1.6949152542372801E-3</v>
      </c>
      <c r="BT37" s="2">
        <v>0</v>
      </c>
      <c r="BU37" s="2">
        <v>1.6949152542372801E-3</v>
      </c>
      <c r="BV37" s="2">
        <v>0</v>
      </c>
      <c r="BW37" s="2">
        <v>3.3898305084745701E-3</v>
      </c>
      <c r="BX37" s="2">
        <v>0</v>
      </c>
      <c r="BY37" s="2">
        <v>0</v>
      </c>
      <c r="BZ37" s="2">
        <v>1.40014738393515E-3</v>
      </c>
      <c r="CA37" s="2">
        <v>1.6949152542372801E-3</v>
      </c>
      <c r="CB37" s="2">
        <v>3.3898305084745701E-3</v>
      </c>
      <c r="CC37" s="2">
        <v>0</v>
      </c>
      <c r="CD37" s="2">
        <v>0</v>
      </c>
      <c r="CE37" s="2">
        <v>0</v>
      </c>
      <c r="CF37" s="2">
        <v>0</v>
      </c>
      <c r="CG37" s="2">
        <v>0</v>
      </c>
      <c r="CH37" s="2">
        <v>0</v>
      </c>
      <c r="CI37" s="2">
        <v>0</v>
      </c>
      <c r="CJ37" s="2">
        <v>0</v>
      </c>
      <c r="CK37" s="2">
        <v>3.3898305084745701E-3</v>
      </c>
      <c r="CL37" s="2">
        <v>5.0847457627118597E-3</v>
      </c>
      <c r="CM37" s="2">
        <v>1.6949152542372801E-3</v>
      </c>
      <c r="CN37" s="2">
        <v>1.6949152542372801E-3</v>
      </c>
      <c r="CO37" s="2">
        <v>3.3898305084745701E-3</v>
      </c>
      <c r="CP37" s="2">
        <v>0</v>
      </c>
      <c r="CQ37" s="2">
        <v>5.0847457627118597E-3</v>
      </c>
      <c r="CR37" s="2">
        <v>5.0847457627118597E-3</v>
      </c>
      <c r="CS37" s="2">
        <v>1.6949152542372801E-3</v>
      </c>
      <c r="CT37" s="2">
        <v>6.7796610169491497E-3</v>
      </c>
      <c r="CU37" s="2">
        <v>6.7796610169491497E-3</v>
      </c>
      <c r="CV37" s="2">
        <v>6.7796610169491497E-3</v>
      </c>
      <c r="CW37" s="2">
        <v>6.7796610169491497E-3</v>
      </c>
      <c r="CX37" s="2">
        <v>1.1864406779661E-2</v>
      </c>
      <c r="CY37" s="2">
        <v>1.3559322033898299E-2</v>
      </c>
      <c r="CZ37" s="2">
        <v>5.0847457627118597E-3</v>
      </c>
      <c r="DA37" s="2">
        <v>1.3559322033898299E-2</v>
      </c>
      <c r="DB37" s="2">
        <v>1.01694915254237E-2</v>
      </c>
      <c r="DC37" s="2">
        <v>1.1864406779661E-2</v>
      </c>
      <c r="DD37" s="2">
        <v>8.4745762711864406E-3</v>
      </c>
      <c r="DE37" s="2">
        <v>1.52542372881355E-2</v>
      </c>
      <c r="DF37" s="2">
        <v>2.20338983050847E-2</v>
      </c>
      <c r="DG37" s="2">
        <v>2.5423728813559299E-2</v>
      </c>
      <c r="DH37" s="2">
        <v>1.8644067796610101E-2</v>
      </c>
      <c r="DI37" s="2">
        <v>1.52542372881355E-2</v>
      </c>
      <c r="DJ37" s="2">
        <v>2.20338983050847E-2</v>
      </c>
      <c r="DK37" s="2">
        <v>2.8813559322033899E-2</v>
      </c>
      <c r="DL37" s="2">
        <v>1.3559322033898299E-2</v>
      </c>
      <c r="DM37" s="2">
        <v>2.5423728813559299E-2</v>
      </c>
      <c r="DN37" s="2">
        <v>1.6949152542372801E-2</v>
      </c>
      <c r="DO37" s="2">
        <v>2.8813559322033899E-2</v>
      </c>
      <c r="DP37" s="2">
        <v>2.5423728813559299E-2</v>
      </c>
      <c r="DQ37" s="2">
        <v>2.3728813559322E-2</v>
      </c>
      <c r="DR37" s="2">
        <v>2.5423728813559299E-2</v>
      </c>
      <c r="DS37" s="2">
        <v>1.8644067796610101E-2</v>
      </c>
      <c r="DT37" s="2">
        <v>6.7796610169491497E-3</v>
      </c>
      <c r="DU37" s="2">
        <v>1.6949152542372801E-3</v>
      </c>
      <c r="DV37" s="2">
        <v>6.7796610169491497E-3</v>
      </c>
      <c r="DW37" s="2">
        <v>1.6949152542372801E-3</v>
      </c>
      <c r="DX37" s="2">
        <v>1.6949152542372801E-3</v>
      </c>
      <c r="DY37" s="2">
        <v>1.6949152542372801E-3</v>
      </c>
      <c r="DZ37" s="2">
        <v>5.0847457627118597E-3</v>
      </c>
      <c r="EA37" s="2">
        <v>0</v>
      </c>
      <c r="EB37" s="2">
        <v>1.6949152542372801E-3</v>
      </c>
      <c r="EC37" s="2">
        <v>1.6949152542372801E-3</v>
      </c>
      <c r="ED37" s="2">
        <v>1.6949152542372801E-3</v>
      </c>
      <c r="EE37" s="2">
        <v>8.4745762711864406E-3</v>
      </c>
      <c r="EF37" s="2">
        <v>6.7796610169491497E-3</v>
      </c>
      <c r="EG37" s="2">
        <v>3.3898305084745701E-3</v>
      </c>
      <c r="EH37" s="2">
        <v>1.52542372881355E-2</v>
      </c>
      <c r="EI37" s="2">
        <v>3.3898305084745701E-3</v>
      </c>
      <c r="EJ37" s="2">
        <v>1.3559322033898299E-2</v>
      </c>
      <c r="EK37" s="2">
        <v>5.0847457627118597E-3</v>
      </c>
      <c r="EL37" s="2">
        <v>8.4745762711864406E-3</v>
      </c>
      <c r="EM37" s="2">
        <v>5.0847457627118597E-3</v>
      </c>
      <c r="EN37" s="2">
        <v>1.6949152542372801E-3</v>
      </c>
      <c r="EO37" s="2">
        <v>3.3898305084745701E-3</v>
      </c>
      <c r="EP37" s="2">
        <v>1.6949152542372801E-3</v>
      </c>
      <c r="EQ37" s="2">
        <v>1.6949152542372801E-3</v>
      </c>
      <c r="ER37" s="2">
        <v>0</v>
      </c>
      <c r="ES37" s="2">
        <v>3.3898305084745701E-3</v>
      </c>
      <c r="ET37" s="2">
        <v>3.3898305084745701E-3</v>
      </c>
      <c r="EU37" s="2">
        <v>0</v>
      </c>
      <c r="EV37" s="2">
        <v>3.38983050847457E-4</v>
      </c>
      <c r="FC37" s="2">
        <v>0</v>
      </c>
      <c r="FD37" s="2">
        <v>0</v>
      </c>
      <c r="FE37" s="2">
        <v>0</v>
      </c>
      <c r="FF37" s="2">
        <v>0</v>
      </c>
      <c r="FG37" s="2">
        <v>0</v>
      </c>
      <c r="FH37" s="2">
        <v>0</v>
      </c>
      <c r="FI37" s="2">
        <v>0</v>
      </c>
      <c r="FJ37" s="2">
        <v>0</v>
      </c>
      <c r="FK37" s="2">
        <v>0</v>
      </c>
      <c r="FL37" s="2">
        <v>0</v>
      </c>
      <c r="FM37" s="2">
        <v>0</v>
      </c>
      <c r="FN37" s="2">
        <v>0</v>
      </c>
      <c r="FO37" s="2">
        <v>6.94915254237288E-2</v>
      </c>
      <c r="FP37" s="2">
        <v>0.113559322033898</v>
      </c>
      <c r="FQ37" s="2">
        <v>5.2542372881355902E-2</v>
      </c>
      <c r="FR37" s="2">
        <v>5.9322033898305003E-2</v>
      </c>
      <c r="FS37" s="2">
        <v>8.4745762711864403E-2</v>
      </c>
      <c r="FT37" s="2">
        <v>8.30508474576271E-2</v>
      </c>
      <c r="FU37" s="2">
        <v>0.105084745762711</v>
      </c>
      <c r="FV37" s="2">
        <v>1.01694915254237E-2</v>
      </c>
      <c r="FW37" s="2">
        <v>1.1864406779661E-2</v>
      </c>
      <c r="FX37" s="2">
        <v>1.01694915254237E-2</v>
      </c>
      <c r="FY37" s="2">
        <v>6.7796610169491497E-3</v>
      </c>
      <c r="FZ37" s="2">
        <v>3.3898305084745701E-3</v>
      </c>
      <c r="GA37" s="2">
        <v>3.3898305084745701E-3</v>
      </c>
      <c r="GB37" s="2">
        <v>1.6949152542372801E-3</v>
      </c>
      <c r="GC37" s="2">
        <v>1.6949152542372801E-3</v>
      </c>
      <c r="GD37" s="2">
        <v>1.6949152542372801E-3</v>
      </c>
      <c r="GE37" s="2">
        <v>0</v>
      </c>
      <c r="GF37" s="2">
        <v>0</v>
      </c>
      <c r="GG37" s="2">
        <v>1.6949152542372801E-3</v>
      </c>
      <c r="GH37" s="2">
        <v>3.3898305084745701E-3</v>
      </c>
      <c r="GI37" s="2">
        <v>0</v>
      </c>
      <c r="GJ37" s="2">
        <v>0</v>
      </c>
      <c r="GK37" s="2">
        <v>1.6949152542372801E-3</v>
      </c>
      <c r="GL37" s="2">
        <v>0</v>
      </c>
      <c r="GM37" s="2">
        <v>0</v>
      </c>
      <c r="GN37" s="2">
        <v>0</v>
      </c>
      <c r="GO37" s="2">
        <v>1.6949152542372801E-3</v>
      </c>
      <c r="GP37" s="2">
        <v>1.6949152542372801E-3</v>
      </c>
      <c r="GQ37" s="2">
        <v>0</v>
      </c>
      <c r="GR37" s="2">
        <v>1.6949152542372801E-3</v>
      </c>
      <c r="GS37" s="2">
        <v>0</v>
      </c>
      <c r="GT37" s="2">
        <v>1.6949152542372801E-3</v>
      </c>
      <c r="GU37" s="2">
        <v>1.1053795136330099E-3</v>
      </c>
      <c r="GV37" s="2">
        <v>6.7796610169491497E-3</v>
      </c>
      <c r="GW37" s="2">
        <v>0</v>
      </c>
      <c r="GX37" s="2">
        <v>5.0847457627118597E-3</v>
      </c>
      <c r="GY37" s="2">
        <v>1.6949152542372801E-3</v>
      </c>
      <c r="GZ37" s="2">
        <v>0</v>
      </c>
      <c r="HA37" s="2">
        <v>0</v>
      </c>
      <c r="HB37" s="2">
        <v>0</v>
      </c>
      <c r="HC37" s="2">
        <v>0</v>
      </c>
      <c r="HD37" s="2">
        <v>0</v>
      </c>
      <c r="HE37" s="2">
        <v>0</v>
      </c>
      <c r="HF37" s="2">
        <v>0</v>
      </c>
      <c r="HG37" s="2">
        <v>0</v>
      </c>
      <c r="HH37" s="2">
        <v>3.3898305084745701E-3</v>
      </c>
      <c r="HI37" s="2">
        <v>0</v>
      </c>
      <c r="HJ37" s="2">
        <v>3.3898305084745701E-3</v>
      </c>
      <c r="HK37" s="2">
        <v>0</v>
      </c>
      <c r="HL37" s="2">
        <v>1.6949152542372801E-3</v>
      </c>
      <c r="HM37" s="2">
        <v>1.6949152542372801E-3</v>
      </c>
      <c r="HN37" s="2">
        <v>1.6949152542372801E-3</v>
      </c>
      <c r="HO37" s="2">
        <v>0</v>
      </c>
      <c r="HP37" s="2">
        <v>0</v>
      </c>
      <c r="HQ37" s="2">
        <v>1.6949152542372801E-3</v>
      </c>
      <c r="HR37" s="2">
        <v>0</v>
      </c>
      <c r="HS37" s="2">
        <v>0</v>
      </c>
      <c r="HT37" s="2">
        <v>0</v>
      </c>
      <c r="HU37" s="2">
        <v>6.7796610169491497E-3</v>
      </c>
      <c r="HV37" s="2">
        <v>0</v>
      </c>
      <c r="HW37" s="2">
        <v>1.6949152542372801E-3</v>
      </c>
      <c r="HX37" s="2">
        <v>0</v>
      </c>
      <c r="HY37" s="2">
        <v>5.0847457627118597E-3</v>
      </c>
      <c r="HZ37" s="2">
        <v>1.6949152542372801E-3</v>
      </c>
      <c r="IA37" s="2">
        <v>0</v>
      </c>
      <c r="IB37" s="2">
        <v>0</v>
      </c>
      <c r="IC37" s="2">
        <v>0</v>
      </c>
      <c r="ID37" s="2">
        <v>0</v>
      </c>
      <c r="IE37" s="2">
        <v>0</v>
      </c>
      <c r="IF37" s="2">
        <v>0</v>
      </c>
      <c r="IG37" s="2">
        <v>3.2203389830508397E-2</v>
      </c>
      <c r="IH37" s="2">
        <v>6.2711864406779602E-2</v>
      </c>
      <c r="II37" s="2">
        <v>5.4237288135593198E-2</v>
      </c>
      <c r="IJ37" s="2">
        <v>5.4237288135593198E-2</v>
      </c>
      <c r="IK37" s="2">
        <v>4.5762711864406697E-2</v>
      </c>
      <c r="IL37" s="2">
        <v>4.9152542372881303E-2</v>
      </c>
      <c r="IM37" s="2">
        <v>5.7627118644067797E-2</v>
      </c>
      <c r="IN37" s="2">
        <v>2.7118644067796599E-2</v>
      </c>
      <c r="IO37" s="2">
        <v>3.38983050847457E-2</v>
      </c>
      <c r="IP37" s="2">
        <v>1.3559322033898299E-2</v>
      </c>
      <c r="IQ37" s="2">
        <v>3.3898305084745701E-3</v>
      </c>
      <c r="IR37" s="2">
        <v>1.1864406779661E-2</v>
      </c>
      <c r="IS37" s="2">
        <v>5.0847457627118597E-3</v>
      </c>
      <c r="IT37" s="2">
        <v>5.0847457627118597E-3</v>
      </c>
      <c r="IU37" s="2">
        <v>1.6949152542372801E-3</v>
      </c>
      <c r="IV37" s="2">
        <v>3.3898305084745701E-3</v>
      </c>
      <c r="IW37" s="2">
        <v>3.3898305084745701E-3</v>
      </c>
      <c r="IX37" s="2">
        <v>1.6949152542372801E-3</v>
      </c>
      <c r="IY37" s="2">
        <v>3.3898305084745701E-3</v>
      </c>
      <c r="IZ37" s="2">
        <v>6.7796610169491497E-3</v>
      </c>
      <c r="JA37" s="2">
        <v>3.3898305084745701E-3</v>
      </c>
      <c r="JB37" s="2">
        <v>6.7796610169491497E-3</v>
      </c>
      <c r="JC37" s="2">
        <v>1.6949152542372801E-3</v>
      </c>
      <c r="JD37" s="2">
        <v>1.6949152542372801E-3</v>
      </c>
      <c r="JE37" s="2">
        <v>1.6949152542372801E-3</v>
      </c>
      <c r="JF37" s="2">
        <v>3.3898305084745701E-3</v>
      </c>
      <c r="JG37" s="2">
        <v>1.1864406779661E-2</v>
      </c>
      <c r="JH37" s="2">
        <v>3.3898305084745701E-3</v>
      </c>
      <c r="JI37" s="2">
        <v>1.6949152542372801E-3</v>
      </c>
      <c r="JJ37" s="2">
        <v>0</v>
      </c>
      <c r="JK37" s="2">
        <v>5.0847457627118597E-3</v>
      </c>
      <c r="JL37" s="2">
        <v>3.3898305084745701E-3</v>
      </c>
      <c r="JM37" s="2">
        <v>1.1864406779661E-2</v>
      </c>
      <c r="JN37" s="2">
        <v>3.3898305084745701E-3</v>
      </c>
      <c r="JO37" s="2">
        <v>6.7796610169491497E-3</v>
      </c>
      <c r="JP37" s="2">
        <v>1.6949152542372801E-3</v>
      </c>
      <c r="JQ37" s="2">
        <v>9.2009685230024201E-4</v>
      </c>
    </row>
    <row r="38" spans="1:277" s="2" customFormat="1" x14ac:dyDescent="0.3">
      <c r="A38" s="2">
        <v>36</v>
      </c>
      <c r="B38" s="2">
        <v>0</v>
      </c>
      <c r="C38" s="2">
        <v>0</v>
      </c>
      <c r="D38" s="2">
        <v>0</v>
      </c>
      <c r="E38" s="2">
        <v>0.218487394957983</v>
      </c>
      <c r="F38" s="2">
        <v>0.78151260504201603</v>
      </c>
      <c r="I38" s="2">
        <v>0</v>
      </c>
      <c r="J38" s="2">
        <v>0</v>
      </c>
      <c r="K38" s="2">
        <v>0</v>
      </c>
      <c r="T38" s="2">
        <v>4.0320246743558199</v>
      </c>
      <c r="AA38" s="2">
        <v>4.6192639420858796</v>
      </c>
    </row>
    <row r="39" spans="1:277" x14ac:dyDescent="0.3">
      <c r="A39" s="2">
        <v>37</v>
      </c>
      <c r="B39" s="2">
        <v>1</v>
      </c>
      <c r="C39" s="2">
        <v>0</v>
      </c>
      <c r="D39" s="2">
        <v>0</v>
      </c>
      <c r="E39" s="2">
        <v>0</v>
      </c>
      <c r="F39" s="2">
        <v>0</v>
      </c>
      <c r="G39" s="2">
        <v>0</v>
      </c>
      <c r="H39" s="2">
        <v>0</v>
      </c>
      <c r="I39" s="2">
        <v>0</v>
      </c>
      <c r="J39" s="2">
        <v>0</v>
      </c>
      <c r="K39" s="2">
        <v>0</v>
      </c>
      <c r="L39" s="20">
        <v>0.186411149825783</v>
      </c>
      <c r="M39" s="20"/>
      <c r="N39" s="20">
        <v>1</v>
      </c>
      <c r="O39" s="20">
        <v>1.39372822299651E-2</v>
      </c>
      <c r="P39" s="20"/>
      <c r="Q39" s="20"/>
      <c r="R39" s="20"/>
      <c r="S39" s="20"/>
      <c r="T39" s="20"/>
      <c r="U39" s="20">
        <v>1</v>
      </c>
      <c r="V39" s="20">
        <v>1.39372822299651E-2</v>
      </c>
      <c r="W39" s="20"/>
      <c r="X39" s="20"/>
      <c r="Y39" s="20"/>
      <c r="Z39" s="20"/>
      <c r="AA39" s="20">
        <v>3.6236933797909399</v>
      </c>
    </row>
    <row r="40" spans="1:277" x14ac:dyDescent="0.3">
      <c r="A40" s="2">
        <v>38</v>
      </c>
      <c r="B40" s="2">
        <v>1</v>
      </c>
      <c r="C40" s="2">
        <v>0</v>
      </c>
      <c r="D40" s="2">
        <v>0</v>
      </c>
      <c r="E40" s="2">
        <v>0</v>
      </c>
      <c r="F40" s="2">
        <v>0</v>
      </c>
      <c r="G40" s="2">
        <v>0</v>
      </c>
      <c r="H40" s="2">
        <v>0</v>
      </c>
      <c r="I40" s="2">
        <v>0</v>
      </c>
      <c r="J40" s="2">
        <v>0</v>
      </c>
      <c r="K40" s="2">
        <v>0</v>
      </c>
      <c r="L40" s="20">
        <v>0.14903846153846101</v>
      </c>
      <c r="M40" s="20"/>
      <c r="N40" s="20">
        <v>0</v>
      </c>
      <c r="O40" s="20">
        <v>0</v>
      </c>
      <c r="P40" s="20"/>
      <c r="Q40" s="20"/>
      <c r="R40" s="20"/>
      <c r="S40" s="20"/>
      <c r="T40" s="20"/>
      <c r="U40" s="20">
        <v>0</v>
      </c>
      <c r="V40" s="20">
        <v>0</v>
      </c>
      <c r="W40" s="20"/>
      <c r="X40" s="20"/>
      <c r="Y40" s="20"/>
      <c r="Z40" s="20"/>
      <c r="AA40" s="20"/>
    </row>
    <row r="41" spans="1:277" x14ac:dyDescent="0.3">
      <c r="A41" s="2">
        <v>39</v>
      </c>
      <c r="B41" s="2">
        <v>1</v>
      </c>
      <c r="C41" s="2">
        <v>0</v>
      </c>
      <c r="D41" s="2">
        <v>0</v>
      </c>
      <c r="E41" s="2">
        <v>0</v>
      </c>
      <c r="F41" s="2">
        <v>0</v>
      </c>
      <c r="G41" s="2">
        <v>0</v>
      </c>
      <c r="H41" s="2">
        <v>0</v>
      </c>
      <c r="I41" s="2">
        <v>0</v>
      </c>
      <c r="J41" s="2">
        <v>0</v>
      </c>
      <c r="K41" s="2">
        <v>0</v>
      </c>
      <c r="L41" s="20"/>
      <c r="M41" s="20"/>
      <c r="N41" s="20"/>
      <c r="O41" s="20"/>
      <c r="P41" s="20"/>
      <c r="Q41" s="20"/>
      <c r="R41" s="20"/>
      <c r="S41" s="20"/>
      <c r="T41" s="20"/>
      <c r="U41" s="20"/>
      <c r="V41" s="20"/>
      <c r="W41" s="20"/>
      <c r="X41" s="20"/>
      <c r="Y41" s="20"/>
      <c r="Z41" s="20"/>
      <c r="AA41" s="20">
        <v>2.33906633906633</v>
      </c>
    </row>
    <row r="42" spans="1:277" x14ac:dyDescent="0.3">
      <c r="A42" s="2">
        <v>40</v>
      </c>
      <c r="B42" s="2">
        <v>1</v>
      </c>
      <c r="C42" s="2">
        <v>0</v>
      </c>
      <c r="D42" s="2">
        <v>0</v>
      </c>
      <c r="E42" s="2">
        <v>0</v>
      </c>
      <c r="F42" s="2">
        <v>0</v>
      </c>
      <c r="G42" s="2">
        <v>0</v>
      </c>
      <c r="H42" s="2">
        <v>0</v>
      </c>
      <c r="I42" s="2">
        <v>0</v>
      </c>
      <c r="J42" s="2">
        <v>0</v>
      </c>
      <c r="K42" s="2">
        <v>0</v>
      </c>
      <c r="L42" s="20">
        <v>9.7222222222222196E-2</v>
      </c>
      <c r="M42" s="20"/>
      <c r="N42" s="20">
        <v>1</v>
      </c>
      <c r="O42" s="20">
        <v>1.2731481481481399E-2</v>
      </c>
      <c r="P42" s="20"/>
      <c r="Q42" s="20"/>
      <c r="R42" s="20"/>
      <c r="S42" s="20"/>
      <c r="T42" s="20"/>
      <c r="U42" s="20">
        <v>1</v>
      </c>
      <c r="V42" s="20">
        <v>1.2731481481481399E-2</v>
      </c>
      <c r="W42" s="20"/>
      <c r="X42" s="20"/>
      <c r="Y42" s="20"/>
      <c r="Z42" s="20"/>
      <c r="AA42" s="20"/>
    </row>
    <row r="43" spans="1:277" x14ac:dyDescent="0.3">
      <c r="A43" s="2">
        <v>41</v>
      </c>
      <c r="B43" s="2">
        <v>0</v>
      </c>
      <c r="C43" s="2">
        <v>0</v>
      </c>
      <c r="D43" s="2">
        <v>1</v>
      </c>
      <c r="E43" s="2">
        <v>0</v>
      </c>
      <c r="F43" s="2">
        <v>0</v>
      </c>
      <c r="G43" s="2">
        <v>0</v>
      </c>
      <c r="H43" s="2">
        <v>0</v>
      </c>
      <c r="I43" s="2">
        <v>0</v>
      </c>
      <c r="J43" s="2">
        <v>0</v>
      </c>
      <c r="K43" s="2">
        <v>0</v>
      </c>
      <c r="L43" s="20">
        <v>0.10222222222222201</v>
      </c>
      <c r="M43" s="20">
        <v>0.22222222222222199</v>
      </c>
      <c r="N43" s="20">
        <v>1</v>
      </c>
      <c r="O43" s="20">
        <v>8.8888888888888802E-3</v>
      </c>
      <c r="P43" s="20"/>
      <c r="Q43" s="20"/>
      <c r="R43" s="20"/>
      <c r="S43" s="20"/>
      <c r="T43" s="20"/>
      <c r="U43" s="20">
        <v>1</v>
      </c>
      <c r="V43" s="20">
        <v>8.8888888888888802E-3</v>
      </c>
      <c r="W43" s="20"/>
      <c r="X43" s="20"/>
      <c r="Y43" s="20"/>
      <c r="Z43" s="20"/>
      <c r="AA43" s="20"/>
    </row>
    <row r="44" spans="1:277" x14ac:dyDescent="0.3">
      <c r="A44" s="2">
        <v>42</v>
      </c>
      <c r="B44" s="2">
        <v>0</v>
      </c>
      <c r="C44" s="2">
        <v>1</v>
      </c>
      <c r="D44" s="2">
        <v>0</v>
      </c>
      <c r="E44" s="2">
        <v>0</v>
      </c>
      <c r="F44" s="2">
        <v>0</v>
      </c>
      <c r="G44" s="2">
        <v>0</v>
      </c>
      <c r="H44" s="2">
        <v>0</v>
      </c>
      <c r="I44" s="2">
        <v>0</v>
      </c>
      <c r="J44" s="2">
        <v>0</v>
      </c>
      <c r="K44" s="2">
        <v>0</v>
      </c>
      <c r="L44" s="20"/>
      <c r="M44" s="20"/>
      <c r="N44" s="20"/>
      <c r="O44" s="20"/>
      <c r="P44" s="20"/>
      <c r="Q44" s="20"/>
      <c r="R44" s="20"/>
      <c r="S44" s="20"/>
      <c r="T44" s="20"/>
      <c r="U44" s="20"/>
      <c r="V44" s="20"/>
      <c r="W44" s="20"/>
      <c r="X44" s="20"/>
      <c r="Y44" s="20"/>
      <c r="Z44" s="20"/>
      <c r="AA44" s="20">
        <v>1.5466052934407299</v>
      </c>
    </row>
    <row r="45" spans="1:277" x14ac:dyDescent="0.3">
      <c r="A45" s="2">
        <v>43</v>
      </c>
      <c r="B45" s="2">
        <v>0</v>
      </c>
      <c r="C45" s="2">
        <v>1</v>
      </c>
      <c r="D45" s="2">
        <v>0</v>
      </c>
      <c r="E45" s="2">
        <v>0</v>
      </c>
      <c r="F45" s="2">
        <v>0</v>
      </c>
      <c r="G45" s="2">
        <v>0</v>
      </c>
      <c r="H45" s="2">
        <v>0</v>
      </c>
      <c r="I45" s="2">
        <v>0</v>
      </c>
      <c r="J45" s="2">
        <v>0</v>
      </c>
      <c r="K45" s="2">
        <v>0</v>
      </c>
      <c r="L45" s="20"/>
      <c r="M45" s="20"/>
      <c r="N45" s="20"/>
      <c r="O45" s="20"/>
      <c r="P45" s="20"/>
      <c r="Q45" s="20"/>
      <c r="R45" s="20"/>
      <c r="S45" s="20"/>
      <c r="T45" s="20"/>
      <c r="U45" s="20"/>
      <c r="V45" s="20"/>
      <c r="W45" s="20"/>
      <c r="X45" s="20"/>
      <c r="Y45" s="20"/>
      <c r="Z45" s="20"/>
      <c r="AA45" s="20">
        <v>2.0208333333333299</v>
      </c>
    </row>
    <row r="46" spans="1:277" x14ac:dyDescent="0.3">
      <c r="A46" s="2">
        <v>44</v>
      </c>
      <c r="B46" s="2">
        <v>1</v>
      </c>
      <c r="C46" s="2">
        <v>0</v>
      </c>
      <c r="D46" s="2">
        <v>0</v>
      </c>
      <c r="E46" s="2">
        <v>0</v>
      </c>
      <c r="F46" s="2">
        <v>0</v>
      </c>
      <c r="G46" s="2">
        <v>0</v>
      </c>
      <c r="H46" s="2">
        <v>0</v>
      </c>
      <c r="I46" s="2">
        <v>0</v>
      </c>
      <c r="J46" s="2">
        <v>0</v>
      </c>
      <c r="K46" s="2">
        <v>0</v>
      </c>
      <c r="L46" s="20"/>
      <c r="M46" s="20"/>
      <c r="N46" s="20"/>
      <c r="O46" s="20"/>
      <c r="P46" s="20"/>
      <c r="Q46" s="20"/>
      <c r="R46" s="20"/>
      <c r="S46" s="20"/>
      <c r="T46" s="20"/>
      <c r="U46" s="20"/>
      <c r="V46" s="20"/>
      <c r="W46" s="20"/>
      <c r="X46" s="20"/>
      <c r="Y46" s="20"/>
      <c r="Z46" s="20"/>
      <c r="AA46" s="20">
        <v>2.96218487394958</v>
      </c>
    </row>
    <row r="47" spans="1:277" x14ac:dyDescent="0.3">
      <c r="A47" s="2">
        <v>45</v>
      </c>
      <c r="B47" s="2">
        <v>1</v>
      </c>
      <c r="C47" s="2">
        <v>0</v>
      </c>
      <c r="D47" s="2">
        <v>0</v>
      </c>
      <c r="E47" s="2">
        <v>0</v>
      </c>
      <c r="F47" s="2">
        <v>0</v>
      </c>
      <c r="G47" s="2">
        <v>0</v>
      </c>
      <c r="H47" s="2">
        <v>0</v>
      </c>
      <c r="I47" s="2">
        <v>0</v>
      </c>
      <c r="J47" s="2">
        <v>0</v>
      </c>
      <c r="K47" s="2">
        <v>0</v>
      </c>
      <c r="L47" s="20">
        <v>0.15</v>
      </c>
      <c r="M47" s="20"/>
      <c r="N47" s="20">
        <v>1</v>
      </c>
      <c r="O47" s="20">
        <v>3.7999999999999999E-2</v>
      </c>
      <c r="P47" s="20"/>
      <c r="Q47" s="20"/>
      <c r="R47" s="20"/>
      <c r="S47" s="20"/>
      <c r="T47" s="20"/>
      <c r="U47" s="20">
        <v>1</v>
      </c>
      <c r="V47" s="20">
        <v>3.7999999999999999E-2</v>
      </c>
      <c r="W47" s="20"/>
      <c r="X47" s="20"/>
      <c r="Y47" s="20"/>
      <c r="Z47" s="20"/>
      <c r="AA47" s="20"/>
    </row>
    <row r="48" spans="1:277" x14ac:dyDescent="0.3">
      <c r="A48" s="2">
        <v>46</v>
      </c>
      <c r="B48" s="2">
        <v>1</v>
      </c>
      <c r="C48" s="2">
        <v>0</v>
      </c>
      <c r="D48" s="2">
        <v>0</v>
      </c>
      <c r="E48" s="2">
        <v>0</v>
      </c>
      <c r="F48" s="2">
        <v>0</v>
      </c>
      <c r="G48" s="2">
        <v>0</v>
      </c>
      <c r="H48" s="2">
        <v>0</v>
      </c>
      <c r="I48" s="2">
        <v>0</v>
      </c>
      <c r="J48" s="2">
        <v>0</v>
      </c>
      <c r="K48" s="2">
        <v>0</v>
      </c>
      <c r="L48" s="20"/>
      <c r="M48" s="20"/>
      <c r="N48" s="20"/>
      <c r="O48" s="20"/>
      <c r="P48" s="20"/>
      <c r="Q48" s="20"/>
      <c r="R48" s="20"/>
      <c r="S48" s="20"/>
      <c r="T48" s="20"/>
      <c r="U48" s="20"/>
      <c r="V48" s="20"/>
      <c r="W48" s="20"/>
      <c r="X48" s="20"/>
      <c r="Y48" s="20"/>
      <c r="Z48" s="20"/>
      <c r="AA48" s="20">
        <v>2.4849999999999999</v>
      </c>
    </row>
    <row r="49" spans="1:27" x14ac:dyDescent="0.3">
      <c r="A49" s="2">
        <v>47</v>
      </c>
      <c r="B49" s="2">
        <v>1</v>
      </c>
      <c r="C49" s="2">
        <v>0</v>
      </c>
      <c r="D49" s="2">
        <v>0</v>
      </c>
      <c r="E49" s="2">
        <v>0</v>
      </c>
      <c r="F49" s="2">
        <v>0</v>
      </c>
      <c r="G49" s="2">
        <v>0</v>
      </c>
      <c r="H49" s="2">
        <v>0</v>
      </c>
      <c r="I49" s="2">
        <v>0</v>
      </c>
      <c r="J49" s="2">
        <v>0</v>
      </c>
      <c r="K49" s="2">
        <v>0</v>
      </c>
      <c r="L49" s="20">
        <v>0.121268656716417</v>
      </c>
      <c r="M49" s="20"/>
      <c r="N49" s="20">
        <v>1</v>
      </c>
      <c r="O49" s="20">
        <v>1.3059701492537301E-2</v>
      </c>
      <c r="P49" s="20"/>
      <c r="Q49" s="20"/>
      <c r="R49" s="20"/>
      <c r="S49" s="20"/>
      <c r="T49" s="20"/>
      <c r="U49" s="20">
        <v>1</v>
      </c>
      <c r="V49" s="20">
        <v>1.3059701492537301E-2</v>
      </c>
      <c r="W49" s="20"/>
      <c r="X49" s="20"/>
      <c r="Y49" s="20"/>
      <c r="Z49" s="20"/>
      <c r="AA49" s="20">
        <v>2.25</v>
      </c>
    </row>
    <row r="50" spans="1:27" x14ac:dyDescent="0.3">
      <c r="A50" s="2">
        <v>48</v>
      </c>
      <c r="B50" s="2">
        <v>1</v>
      </c>
      <c r="C50" s="2">
        <v>0</v>
      </c>
      <c r="D50" s="2">
        <v>0</v>
      </c>
      <c r="E50" s="2">
        <v>0</v>
      </c>
      <c r="F50" s="2">
        <v>0</v>
      </c>
      <c r="G50" s="2">
        <v>0</v>
      </c>
      <c r="H50" s="2">
        <v>0</v>
      </c>
      <c r="I50" s="2">
        <v>0</v>
      </c>
      <c r="J50" s="2">
        <v>0</v>
      </c>
      <c r="K50" s="2">
        <v>0</v>
      </c>
      <c r="L50" s="20">
        <v>0.15085158150851499</v>
      </c>
      <c r="M50" s="20"/>
      <c r="N50" s="20">
        <v>1</v>
      </c>
      <c r="O50" s="20">
        <v>1.21654501216545E-2</v>
      </c>
      <c r="P50" s="20"/>
      <c r="Q50" s="20"/>
      <c r="R50" s="20"/>
      <c r="S50" s="20"/>
      <c r="T50" s="20"/>
      <c r="U50" s="20">
        <v>1</v>
      </c>
      <c r="V50" s="20">
        <v>1.21654501216545E-2</v>
      </c>
      <c r="W50" s="20"/>
      <c r="X50" s="20"/>
      <c r="Y50" s="20"/>
      <c r="Z50" s="20"/>
      <c r="AA50" s="20">
        <v>4.5012165450121602</v>
      </c>
    </row>
    <row r="51" spans="1:27" x14ac:dyDescent="0.3">
      <c r="A51" s="2">
        <v>49</v>
      </c>
      <c r="B51" s="2">
        <v>1</v>
      </c>
      <c r="C51" s="2">
        <v>0</v>
      </c>
      <c r="D51" s="2">
        <v>0</v>
      </c>
      <c r="E51" s="2">
        <v>0</v>
      </c>
      <c r="F51" s="2">
        <v>0</v>
      </c>
      <c r="G51" s="2">
        <v>0</v>
      </c>
      <c r="H51" s="2">
        <v>0</v>
      </c>
      <c r="I51" s="2">
        <v>0</v>
      </c>
      <c r="J51" s="2">
        <v>0</v>
      </c>
      <c r="K51" s="2">
        <v>0</v>
      </c>
      <c r="L51" s="20">
        <v>0.13117283950617201</v>
      </c>
      <c r="M51" s="20"/>
      <c r="N51" s="20">
        <v>1</v>
      </c>
      <c r="O51" s="20">
        <v>1.23456790123456E-2</v>
      </c>
      <c r="P51" s="20"/>
      <c r="Q51" s="20"/>
      <c r="R51" s="20"/>
      <c r="S51" s="20"/>
      <c r="T51" s="20"/>
      <c r="U51" s="20">
        <v>1</v>
      </c>
      <c r="V51" s="20">
        <v>1.23456790123456E-2</v>
      </c>
      <c r="W51" s="20"/>
      <c r="X51" s="20"/>
      <c r="Y51" s="20"/>
      <c r="Z51" s="20"/>
      <c r="AA51" s="20"/>
    </row>
    <row r="52" spans="1:27" x14ac:dyDescent="0.3">
      <c r="A52" s="2">
        <v>50</v>
      </c>
      <c r="B52" s="2">
        <v>1</v>
      </c>
      <c r="C52" s="2">
        <v>0</v>
      </c>
      <c r="D52" s="2">
        <v>0</v>
      </c>
      <c r="E52" s="2">
        <v>0</v>
      </c>
      <c r="F52" s="2">
        <v>0</v>
      </c>
      <c r="G52" s="2">
        <v>0</v>
      </c>
      <c r="H52" s="2">
        <v>0</v>
      </c>
      <c r="I52" s="2">
        <v>0</v>
      </c>
      <c r="J52" s="2">
        <v>0</v>
      </c>
      <c r="K52" s="2">
        <v>0</v>
      </c>
      <c r="L52" s="20">
        <v>0.164113785557986</v>
      </c>
      <c r="M52" s="20"/>
      <c r="N52" s="20">
        <v>1</v>
      </c>
      <c r="O52" s="20">
        <v>1.5317286652078699E-2</v>
      </c>
      <c r="P52" s="20"/>
      <c r="Q52" s="20"/>
      <c r="R52" s="20"/>
      <c r="S52" s="20"/>
      <c r="T52" s="20"/>
      <c r="U52" s="20">
        <v>1</v>
      </c>
      <c r="V52" s="20">
        <v>1.5317286652078699E-2</v>
      </c>
      <c r="W52" s="20"/>
      <c r="X52" s="20"/>
      <c r="Y52" s="20"/>
      <c r="Z52" s="20"/>
      <c r="AA52" s="20"/>
    </row>
    <row r="53" spans="1:27" x14ac:dyDescent="0.3">
      <c r="A53" s="2">
        <v>51</v>
      </c>
      <c r="B53" s="2">
        <v>1</v>
      </c>
      <c r="C53" s="2">
        <v>0</v>
      </c>
      <c r="D53" s="2">
        <v>0</v>
      </c>
      <c r="E53" s="2">
        <v>0</v>
      </c>
      <c r="F53" s="2">
        <v>0</v>
      </c>
      <c r="G53" s="2">
        <v>0</v>
      </c>
      <c r="H53" s="2">
        <v>0</v>
      </c>
      <c r="I53" s="2">
        <v>0</v>
      </c>
      <c r="J53" s="2">
        <v>0</v>
      </c>
      <c r="K53" s="2">
        <v>0</v>
      </c>
      <c r="L53" s="20"/>
      <c r="M53" s="20"/>
      <c r="N53" s="20"/>
      <c r="O53" s="20"/>
      <c r="P53" s="20"/>
      <c r="Q53" s="20"/>
      <c r="R53" s="20"/>
      <c r="S53" s="20"/>
      <c r="T53" s="20"/>
      <c r="U53" s="20"/>
      <c r="V53" s="20"/>
      <c r="W53" s="20"/>
      <c r="X53" s="20"/>
      <c r="Y53" s="20"/>
      <c r="Z53" s="20"/>
      <c r="AA53" s="20">
        <v>3.0418410041841</v>
      </c>
    </row>
    <row r="54" spans="1:27" x14ac:dyDescent="0.3">
      <c r="A54" s="2">
        <v>52</v>
      </c>
      <c r="B54" s="2">
        <v>1</v>
      </c>
      <c r="C54" s="2">
        <v>0</v>
      </c>
      <c r="D54" s="2">
        <v>0</v>
      </c>
      <c r="E54" s="2">
        <v>0</v>
      </c>
      <c r="F54" s="2">
        <v>0</v>
      </c>
      <c r="G54" s="2">
        <v>0</v>
      </c>
      <c r="H54" s="2">
        <v>0</v>
      </c>
      <c r="I54" s="2">
        <v>0</v>
      </c>
      <c r="J54" s="2">
        <v>0</v>
      </c>
      <c r="K54" s="2">
        <v>0</v>
      </c>
      <c r="L54" s="20">
        <v>0.12178770949720601</v>
      </c>
      <c r="M54" s="20"/>
      <c r="N54" s="20">
        <v>1</v>
      </c>
      <c r="O54" s="20">
        <v>8.9385474860335101E-3</v>
      </c>
      <c r="P54" s="20"/>
      <c r="Q54" s="20"/>
      <c r="R54" s="20"/>
      <c r="S54" s="20"/>
      <c r="T54" s="20"/>
      <c r="U54" s="20">
        <v>1</v>
      </c>
      <c r="V54" s="20">
        <v>8.9385474860335101E-3</v>
      </c>
      <c r="W54" s="20"/>
      <c r="X54" s="20"/>
      <c r="Y54" s="20"/>
      <c r="Z54" s="20"/>
      <c r="AA54" s="20"/>
    </row>
    <row r="55" spans="1:27" x14ac:dyDescent="0.3">
      <c r="A55" s="2">
        <v>53</v>
      </c>
      <c r="B55" s="2">
        <v>1</v>
      </c>
      <c r="C55" s="2">
        <v>0</v>
      </c>
      <c r="D55" s="2">
        <v>0</v>
      </c>
      <c r="E55" s="2">
        <v>0</v>
      </c>
      <c r="F55" s="2">
        <v>0</v>
      </c>
      <c r="G55" s="2">
        <v>0</v>
      </c>
      <c r="H55" s="2">
        <v>0</v>
      </c>
      <c r="I55" s="2">
        <v>0</v>
      </c>
      <c r="J55" s="2">
        <v>0</v>
      </c>
      <c r="K55" s="2">
        <v>0</v>
      </c>
      <c r="L55" s="20">
        <v>0.116763005780346</v>
      </c>
      <c r="M55" s="20"/>
      <c r="N55" s="20">
        <v>1</v>
      </c>
      <c r="O55" s="20">
        <v>1.0404624277456601E-2</v>
      </c>
      <c r="P55" s="20"/>
      <c r="Q55" s="20"/>
      <c r="R55" s="20"/>
      <c r="S55" s="20"/>
      <c r="T55" s="20"/>
      <c r="U55" s="20">
        <v>1</v>
      </c>
      <c r="V55" s="20">
        <v>1.0404624277456601E-2</v>
      </c>
      <c r="W55" s="20"/>
      <c r="X55" s="20"/>
      <c r="Y55" s="20"/>
      <c r="Z55" s="20"/>
      <c r="AA55" s="20"/>
    </row>
    <row r="56" spans="1:27" x14ac:dyDescent="0.3">
      <c r="A56" s="2">
        <v>54</v>
      </c>
      <c r="B56" s="2">
        <v>1</v>
      </c>
      <c r="C56" s="2">
        <v>0</v>
      </c>
      <c r="D56" s="2">
        <v>0</v>
      </c>
      <c r="E56" s="2">
        <v>0</v>
      </c>
      <c r="F56" s="2">
        <v>0</v>
      </c>
      <c r="G56" s="2">
        <v>0</v>
      </c>
      <c r="H56" s="2">
        <v>0</v>
      </c>
      <c r="I56" s="2">
        <v>0</v>
      </c>
      <c r="J56" s="2">
        <v>0</v>
      </c>
      <c r="K56" s="2">
        <v>0</v>
      </c>
      <c r="L56" s="20"/>
      <c r="M56" s="20"/>
      <c r="N56" s="20"/>
      <c r="O56" s="20"/>
      <c r="P56" s="20"/>
      <c r="Q56" s="20"/>
      <c r="R56" s="20"/>
      <c r="S56" s="20"/>
      <c r="T56" s="20"/>
      <c r="U56" s="20"/>
      <c r="V56" s="20"/>
      <c r="W56" s="20"/>
      <c r="X56" s="20"/>
      <c r="Y56" s="20"/>
      <c r="Z56" s="20"/>
      <c r="AA56" s="20">
        <v>1.7645051194539201</v>
      </c>
    </row>
    <row r="57" spans="1:27" x14ac:dyDescent="0.3">
      <c r="A57" s="2">
        <v>55</v>
      </c>
      <c r="B57" s="2">
        <v>1</v>
      </c>
      <c r="C57" s="2">
        <v>0</v>
      </c>
      <c r="D57" s="2">
        <v>0</v>
      </c>
      <c r="E57" s="2">
        <v>0</v>
      </c>
      <c r="F57" s="2">
        <v>0</v>
      </c>
      <c r="G57" s="2">
        <v>0</v>
      </c>
      <c r="H57" s="2">
        <v>0</v>
      </c>
      <c r="I57" s="2">
        <v>0</v>
      </c>
      <c r="J57" s="2">
        <v>0</v>
      </c>
      <c r="K57" s="2">
        <v>0</v>
      </c>
      <c r="L57" s="20"/>
      <c r="M57" s="20"/>
      <c r="N57" s="20"/>
      <c r="O57" s="20"/>
      <c r="P57" s="20"/>
      <c r="Q57" s="20"/>
      <c r="R57" s="20"/>
      <c r="S57" s="20"/>
      <c r="T57" s="20"/>
      <c r="U57" s="20"/>
      <c r="V57" s="20"/>
      <c r="W57" s="20"/>
      <c r="X57" s="20"/>
      <c r="Y57" s="20"/>
      <c r="Z57" s="20"/>
      <c r="AA57" s="20">
        <v>3.1915285451197</v>
      </c>
    </row>
    <row r="58" spans="1:27" x14ac:dyDescent="0.3">
      <c r="A58" s="2">
        <v>56</v>
      </c>
      <c r="B58" s="2">
        <v>1</v>
      </c>
      <c r="C58" s="2">
        <v>0</v>
      </c>
      <c r="D58" s="2">
        <v>0</v>
      </c>
      <c r="E58" s="2">
        <v>0</v>
      </c>
      <c r="F58" s="2">
        <v>0</v>
      </c>
      <c r="G58" s="2">
        <v>0</v>
      </c>
      <c r="H58" s="2">
        <v>0</v>
      </c>
      <c r="I58" s="2">
        <v>0</v>
      </c>
      <c r="J58" s="2">
        <v>0</v>
      </c>
      <c r="K58" s="2">
        <v>0</v>
      </c>
      <c r="L58" s="20">
        <v>0.13109756097560901</v>
      </c>
      <c r="M58" s="20"/>
      <c r="N58" s="20">
        <v>1</v>
      </c>
      <c r="O58" s="20">
        <v>1.0670731707316999E-2</v>
      </c>
      <c r="P58" s="20"/>
      <c r="Q58" s="20"/>
      <c r="R58" s="20"/>
      <c r="S58" s="20"/>
      <c r="T58" s="20"/>
      <c r="U58" s="20">
        <v>1</v>
      </c>
      <c r="V58" s="20">
        <v>1.0670731707316999E-2</v>
      </c>
      <c r="W58" s="20"/>
      <c r="X58" s="20"/>
      <c r="Y58" s="20"/>
      <c r="Z58" s="20"/>
      <c r="AA58" s="20">
        <v>1.7362804878048701</v>
      </c>
    </row>
    <row r="59" spans="1:27" x14ac:dyDescent="0.3">
      <c r="A59" s="2">
        <v>57</v>
      </c>
      <c r="B59" s="2">
        <v>1</v>
      </c>
      <c r="C59" s="2">
        <v>0</v>
      </c>
      <c r="D59" s="2">
        <v>0</v>
      </c>
      <c r="E59" s="2">
        <v>0</v>
      </c>
      <c r="F59" s="2">
        <v>0</v>
      </c>
      <c r="G59" s="2">
        <v>0</v>
      </c>
      <c r="H59" s="2">
        <v>0</v>
      </c>
      <c r="I59" s="2">
        <v>0</v>
      </c>
      <c r="J59" s="2">
        <v>0</v>
      </c>
      <c r="K59" s="2">
        <v>0</v>
      </c>
      <c r="L59" s="20">
        <v>0.135135135135135</v>
      </c>
      <c r="M59" s="20"/>
      <c r="N59" s="20">
        <v>1</v>
      </c>
      <c r="O59" s="20">
        <v>1.24740124740124E-2</v>
      </c>
      <c r="P59" s="20"/>
      <c r="Q59" s="20"/>
      <c r="R59" s="20"/>
      <c r="S59" s="20"/>
      <c r="T59" s="20"/>
      <c r="U59" s="20">
        <v>1</v>
      </c>
      <c r="V59" s="20">
        <v>1.24740124740124E-2</v>
      </c>
      <c r="W59" s="20"/>
      <c r="X59" s="20"/>
      <c r="Y59" s="20"/>
      <c r="Z59" s="20"/>
      <c r="AA59" s="20">
        <v>3.2827442827442801</v>
      </c>
    </row>
    <row r="60" spans="1:27" x14ac:dyDescent="0.3">
      <c r="A60" s="2">
        <v>58</v>
      </c>
      <c r="B60" s="2">
        <v>1</v>
      </c>
      <c r="C60" s="2">
        <v>0</v>
      </c>
      <c r="D60" s="2">
        <v>0</v>
      </c>
      <c r="E60" s="2">
        <v>0</v>
      </c>
      <c r="F60" s="2">
        <v>0</v>
      </c>
      <c r="G60" s="2">
        <v>0</v>
      </c>
      <c r="H60" s="2">
        <v>0</v>
      </c>
      <c r="I60" s="2">
        <v>0</v>
      </c>
      <c r="J60" s="2">
        <v>0</v>
      </c>
      <c r="K60" s="2">
        <v>0</v>
      </c>
      <c r="L60" s="20">
        <v>0.18863049095607201</v>
      </c>
      <c r="M60" s="20"/>
      <c r="N60" s="20">
        <v>1</v>
      </c>
      <c r="O60" s="20">
        <v>1.29198966408268E-2</v>
      </c>
      <c r="P60" s="20"/>
      <c r="Q60" s="20"/>
      <c r="R60" s="20"/>
      <c r="S60" s="20"/>
      <c r="T60" s="20"/>
      <c r="U60" s="20">
        <v>1</v>
      </c>
      <c r="V60" s="20">
        <v>1.29198966408268E-2</v>
      </c>
      <c r="W60" s="20"/>
      <c r="X60" s="20"/>
      <c r="Y60" s="20"/>
      <c r="Z60" s="20"/>
      <c r="AA60" s="20"/>
    </row>
    <row r="61" spans="1:27" x14ac:dyDescent="0.3">
      <c r="A61" s="2">
        <v>59</v>
      </c>
      <c r="B61" s="2">
        <v>0</v>
      </c>
      <c r="C61" s="2">
        <v>0</v>
      </c>
      <c r="D61" s="2">
        <v>1</v>
      </c>
      <c r="E61" s="2">
        <v>0</v>
      </c>
      <c r="F61" s="2">
        <v>0</v>
      </c>
      <c r="G61" s="2">
        <v>0</v>
      </c>
      <c r="H61" s="2">
        <v>0</v>
      </c>
      <c r="I61" s="2">
        <v>0</v>
      </c>
      <c r="J61" s="2">
        <v>0</v>
      </c>
      <c r="K61" s="2">
        <v>0</v>
      </c>
      <c r="L61" s="20"/>
      <c r="M61" s="20"/>
      <c r="N61" s="20"/>
      <c r="O61" s="20"/>
      <c r="P61" s="20"/>
      <c r="Q61" s="20"/>
      <c r="R61" s="20"/>
      <c r="S61" s="20"/>
      <c r="T61" s="20"/>
      <c r="U61" s="20"/>
      <c r="V61" s="20"/>
      <c r="W61" s="20"/>
      <c r="X61" s="20"/>
      <c r="Y61" s="20"/>
      <c r="Z61" s="20"/>
      <c r="AA61" s="20">
        <v>0.80248833592534996</v>
      </c>
    </row>
    <row r="62" spans="1:27" x14ac:dyDescent="0.3">
      <c r="A62" s="2">
        <v>60</v>
      </c>
      <c r="B62" s="2">
        <v>0</v>
      </c>
      <c r="C62" s="2">
        <v>0</v>
      </c>
      <c r="D62" s="2">
        <v>1</v>
      </c>
      <c r="E62" s="2">
        <v>0</v>
      </c>
      <c r="F62" s="2">
        <v>0</v>
      </c>
      <c r="G62" s="2">
        <v>0</v>
      </c>
      <c r="H62" s="2">
        <v>0</v>
      </c>
      <c r="I62" s="2">
        <v>0</v>
      </c>
      <c r="J62" s="2">
        <v>0</v>
      </c>
      <c r="K62" s="2">
        <v>0</v>
      </c>
      <c r="L62" s="20">
        <v>9.4191522762951299E-2</v>
      </c>
      <c r="M62" s="20">
        <v>0.26164311878597502</v>
      </c>
      <c r="N62" s="20">
        <v>1</v>
      </c>
      <c r="O62" s="20">
        <v>1.3605442176870699E-2</v>
      </c>
      <c r="P62" s="20"/>
      <c r="Q62" s="20"/>
      <c r="R62" s="20"/>
      <c r="S62" s="20"/>
      <c r="T62" s="20"/>
      <c r="U62" s="20">
        <v>1</v>
      </c>
      <c r="V62" s="20">
        <v>1.3605442176870699E-2</v>
      </c>
      <c r="W62" s="20"/>
      <c r="X62" s="20"/>
      <c r="Y62" s="20"/>
      <c r="Z62" s="20"/>
      <c r="AA62" s="20"/>
    </row>
    <row r="63" spans="1:27" x14ac:dyDescent="0.3">
      <c r="A63" s="2">
        <v>61</v>
      </c>
      <c r="B63" s="2">
        <v>0</v>
      </c>
      <c r="C63" s="2">
        <v>0</v>
      </c>
      <c r="D63" s="2">
        <v>1</v>
      </c>
      <c r="E63" s="2">
        <v>0</v>
      </c>
      <c r="F63" s="2">
        <v>0</v>
      </c>
      <c r="G63" s="2">
        <v>0</v>
      </c>
      <c r="H63" s="2">
        <v>0</v>
      </c>
      <c r="I63" s="2">
        <v>0</v>
      </c>
      <c r="J63" s="2">
        <v>0</v>
      </c>
      <c r="K63" s="2">
        <v>0</v>
      </c>
      <c r="L63" s="20">
        <v>9.1443850267379598E-2</v>
      </c>
      <c r="M63" s="20">
        <v>0.185561497326203</v>
      </c>
      <c r="N63" s="20">
        <v>1</v>
      </c>
      <c r="O63" s="20">
        <v>1.28342245989304E-2</v>
      </c>
      <c r="P63" s="20"/>
      <c r="Q63" s="20"/>
      <c r="R63" s="20"/>
      <c r="S63" s="20"/>
      <c r="T63" s="20"/>
      <c r="U63" s="20">
        <v>1</v>
      </c>
      <c r="V63" s="20">
        <v>1.28342245989304E-2</v>
      </c>
      <c r="W63" s="20"/>
      <c r="X63" s="20"/>
      <c r="Y63" s="20"/>
      <c r="Z63" s="20"/>
      <c r="AA63" s="20">
        <v>0.90962566844919701</v>
      </c>
    </row>
    <row r="64" spans="1:27" x14ac:dyDescent="0.3">
      <c r="A64" s="2">
        <v>62</v>
      </c>
      <c r="B64" s="2">
        <v>0</v>
      </c>
      <c r="C64" s="2">
        <v>0</v>
      </c>
      <c r="D64" s="2">
        <v>1</v>
      </c>
      <c r="E64" s="2">
        <v>0</v>
      </c>
      <c r="F64" s="2">
        <v>0</v>
      </c>
      <c r="G64" s="2">
        <v>0</v>
      </c>
      <c r="H64" s="2">
        <v>0</v>
      </c>
      <c r="I64" s="2">
        <v>0</v>
      </c>
      <c r="J64" s="2">
        <v>0</v>
      </c>
      <c r="K64" s="2">
        <v>0</v>
      </c>
      <c r="L64" s="20"/>
      <c r="M64" s="20"/>
      <c r="N64" s="20"/>
      <c r="O64" s="20"/>
      <c r="P64" s="20"/>
      <c r="Q64" s="20"/>
      <c r="R64" s="20"/>
      <c r="S64" s="20"/>
      <c r="T64" s="20"/>
      <c r="U64" s="20"/>
      <c r="V64" s="20"/>
      <c r="W64" s="20"/>
      <c r="X64" s="20"/>
      <c r="Y64" s="20"/>
      <c r="Z64" s="20"/>
      <c r="AA64" s="20">
        <v>0.57701478302336595</v>
      </c>
    </row>
    <row r="65" spans="1:27" x14ac:dyDescent="0.3">
      <c r="A65" s="2">
        <v>63</v>
      </c>
      <c r="B65" s="2">
        <v>0</v>
      </c>
      <c r="C65" s="2">
        <v>1</v>
      </c>
      <c r="D65" s="2">
        <v>0</v>
      </c>
      <c r="E65" s="2">
        <v>0</v>
      </c>
      <c r="F65" s="2">
        <v>0</v>
      </c>
      <c r="G65" s="2">
        <v>0</v>
      </c>
      <c r="H65" s="2">
        <v>0</v>
      </c>
      <c r="I65" s="2">
        <v>0</v>
      </c>
      <c r="J65" s="2">
        <v>0</v>
      </c>
      <c r="K65" s="2">
        <v>0</v>
      </c>
      <c r="L65" s="20">
        <v>0.10183299389002</v>
      </c>
      <c r="M65" s="20"/>
      <c r="N65" s="20">
        <v>1</v>
      </c>
      <c r="O65" s="20">
        <v>1.22199592668024E-2</v>
      </c>
      <c r="P65" s="20"/>
      <c r="Q65" s="20"/>
      <c r="R65" s="20"/>
      <c r="S65" s="20"/>
      <c r="T65" s="20"/>
      <c r="U65" s="20">
        <v>1</v>
      </c>
      <c r="V65" s="20">
        <v>1.22199592668024E-2</v>
      </c>
      <c r="W65" s="20"/>
      <c r="X65" s="20"/>
      <c r="Y65" s="20"/>
      <c r="Z65" s="20"/>
      <c r="AA65" s="20"/>
    </row>
    <row r="66" spans="1:27" x14ac:dyDescent="0.3">
      <c r="A66" s="2">
        <v>64</v>
      </c>
      <c r="B66" s="2">
        <v>0</v>
      </c>
      <c r="C66" s="2">
        <v>1</v>
      </c>
      <c r="D66" s="2">
        <v>0</v>
      </c>
      <c r="E66" s="2">
        <v>0</v>
      </c>
      <c r="F66" s="2">
        <v>0</v>
      </c>
      <c r="G66" s="2">
        <v>0</v>
      </c>
      <c r="H66" s="2">
        <v>0</v>
      </c>
      <c r="I66" s="2">
        <v>0</v>
      </c>
      <c r="J66" s="2">
        <v>0</v>
      </c>
      <c r="K66" s="2">
        <v>0</v>
      </c>
      <c r="L66" s="20">
        <v>9.2550790067720004E-2</v>
      </c>
      <c r="M66" s="20"/>
      <c r="N66" s="20">
        <v>1</v>
      </c>
      <c r="O66" s="20">
        <v>1.24153498871331E-2</v>
      </c>
      <c r="P66" s="20"/>
      <c r="Q66" s="20"/>
      <c r="R66" s="20"/>
      <c r="S66" s="20"/>
      <c r="T66" s="20"/>
      <c r="U66" s="20">
        <v>1</v>
      </c>
      <c r="V66" s="20">
        <v>1.24153498871331E-2</v>
      </c>
      <c r="W66" s="20"/>
      <c r="X66" s="20"/>
      <c r="Y66" s="20"/>
      <c r="Z66" s="20"/>
      <c r="AA66" s="20">
        <v>1.3972911963882599</v>
      </c>
    </row>
    <row r="67" spans="1:27" x14ac:dyDescent="0.3">
      <c r="A67" s="2">
        <v>65</v>
      </c>
      <c r="B67" s="2">
        <v>0</v>
      </c>
      <c r="C67" s="2">
        <v>1</v>
      </c>
      <c r="D67" s="2">
        <v>0</v>
      </c>
      <c r="E67" s="2">
        <v>0</v>
      </c>
      <c r="F67" s="2">
        <v>0</v>
      </c>
      <c r="G67" s="2">
        <v>0</v>
      </c>
      <c r="H67" s="2">
        <v>0</v>
      </c>
      <c r="I67" s="2">
        <v>0</v>
      </c>
      <c r="J67" s="2">
        <v>0</v>
      </c>
      <c r="K67" s="2">
        <v>0</v>
      </c>
      <c r="L67" s="20">
        <v>0.16258064516129</v>
      </c>
      <c r="M67" s="20"/>
      <c r="N67" s="20">
        <v>0</v>
      </c>
      <c r="O67" s="20">
        <v>0</v>
      </c>
      <c r="P67" s="20"/>
      <c r="Q67" s="20"/>
      <c r="R67" s="20"/>
      <c r="S67" s="20"/>
      <c r="T67" s="20"/>
      <c r="U67" s="20">
        <v>0</v>
      </c>
      <c r="V67" s="20">
        <v>0</v>
      </c>
      <c r="W67" s="20"/>
      <c r="X67" s="20"/>
      <c r="Y67" s="20"/>
      <c r="Z67" s="20"/>
      <c r="AA67" s="20">
        <v>1.08387096774193</v>
      </c>
    </row>
    <row r="68" spans="1:27" x14ac:dyDescent="0.3">
      <c r="A68" s="2">
        <v>66</v>
      </c>
      <c r="B68" s="2">
        <v>0</v>
      </c>
      <c r="C68" s="2">
        <v>1</v>
      </c>
      <c r="D68" s="2">
        <v>0</v>
      </c>
      <c r="E68" s="2">
        <v>0</v>
      </c>
      <c r="F68" s="2">
        <v>0</v>
      </c>
      <c r="G68" s="2">
        <v>0</v>
      </c>
      <c r="H68" s="2">
        <v>0</v>
      </c>
      <c r="I68" s="2">
        <v>0</v>
      </c>
      <c r="J68" s="2">
        <v>0</v>
      </c>
      <c r="K68" s="2">
        <v>0</v>
      </c>
      <c r="L68" s="20"/>
      <c r="M68" s="20"/>
      <c r="N68" s="20"/>
      <c r="O68" s="20"/>
      <c r="P68" s="20"/>
      <c r="Q68" s="20"/>
      <c r="R68" s="20"/>
      <c r="S68" s="20"/>
      <c r="T68" s="20"/>
      <c r="U68" s="20"/>
      <c r="V68" s="20"/>
      <c r="W68" s="20"/>
      <c r="X68" s="20"/>
      <c r="Y68" s="20"/>
      <c r="Z68" s="20"/>
      <c r="AA68" s="20">
        <v>1.0419426048565099</v>
      </c>
    </row>
    <row r="69" spans="1:27" x14ac:dyDescent="0.3">
      <c r="A69" s="2">
        <v>67</v>
      </c>
      <c r="B69" s="2">
        <v>0</v>
      </c>
      <c r="C69" s="2">
        <v>1</v>
      </c>
      <c r="D69" s="2">
        <v>0</v>
      </c>
      <c r="E69" s="2">
        <v>0</v>
      </c>
      <c r="F69" s="2">
        <v>0</v>
      </c>
      <c r="G69" s="2">
        <v>0</v>
      </c>
      <c r="H69" s="2">
        <v>0</v>
      </c>
      <c r="I69" s="2">
        <v>0</v>
      </c>
      <c r="J69" s="2">
        <v>0</v>
      </c>
      <c r="K69" s="2">
        <v>0</v>
      </c>
      <c r="L69" s="20">
        <v>0.12546125461254601</v>
      </c>
      <c r="M69" s="20"/>
      <c r="N69" s="20">
        <v>1</v>
      </c>
      <c r="O69" s="20">
        <v>1.1070110701107E-2</v>
      </c>
      <c r="P69" s="20"/>
      <c r="Q69" s="20"/>
      <c r="R69" s="20"/>
      <c r="S69" s="20"/>
      <c r="T69" s="20"/>
      <c r="U69" s="20">
        <v>1</v>
      </c>
      <c r="V69" s="20">
        <v>1.1070110701107E-2</v>
      </c>
      <c r="W69" s="20"/>
      <c r="X69" s="20"/>
      <c r="Y69" s="20"/>
      <c r="Z69" s="20"/>
      <c r="AA69" s="20">
        <v>2.5928659286592799</v>
      </c>
    </row>
    <row r="70" spans="1:27" x14ac:dyDescent="0.3">
      <c r="A70" s="2">
        <v>68</v>
      </c>
      <c r="B70" s="2">
        <v>1</v>
      </c>
      <c r="C70" s="2">
        <v>0</v>
      </c>
      <c r="D70" s="2">
        <v>0</v>
      </c>
      <c r="E70" s="2">
        <v>0</v>
      </c>
      <c r="F70" s="2">
        <v>0</v>
      </c>
      <c r="G70" s="2">
        <v>0</v>
      </c>
      <c r="H70" s="2">
        <v>0</v>
      </c>
      <c r="I70" s="2">
        <v>0</v>
      </c>
      <c r="J70" s="2">
        <v>0</v>
      </c>
      <c r="K70" s="2">
        <v>0</v>
      </c>
      <c r="L70" s="20"/>
      <c r="M70" s="20"/>
      <c r="N70" s="20"/>
      <c r="O70" s="20"/>
      <c r="P70" s="20"/>
      <c r="Q70" s="20"/>
      <c r="R70" s="20"/>
      <c r="S70" s="20"/>
      <c r="T70" s="20"/>
      <c r="U70" s="20"/>
      <c r="V70" s="20"/>
      <c r="W70" s="20"/>
      <c r="X70" s="20"/>
      <c r="Y70" s="20"/>
      <c r="Z70" s="20"/>
      <c r="AA70" s="20">
        <v>2.74705882352941</v>
      </c>
    </row>
    <row r="71" spans="1:27" x14ac:dyDescent="0.3">
      <c r="A71" s="2">
        <v>69</v>
      </c>
      <c r="B71" s="2">
        <v>1</v>
      </c>
      <c r="C71" s="2">
        <v>0</v>
      </c>
      <c r="D71" s="2">
        <v>0</v>
      </c>
      <c r="E71" s="2">
        <v>0</v>
      </c>
      <c r="F71" s="2">
        <v>0</v>
      </c>
      <c r="G71" s="2">
        <v>0</v>
      </c>
      <c r="H71" s="2">
        <v>0</v>
      </c>
      <c r="I71" s="2">
        <v>0</v>
      </c>
      <c r="J71" s="2">
        <v>0</v>
      </c>
      <c r="K71" s="2">
        <v>0</v>
      </c>
      <c r="L71" s="20"/>
      <c r="M71" s="20"/>
      <c r="N71" s="20"/>
      <c r="O71" s="20"/>
      <c r="P71" s="20"/>
      <c r="Q71" s="20"/>
      <c r="R71" s="20"/>
      <c r="S71" s="20"/>
      <c r="T71" s="20"/>
      <c r="U71" s="20"/>
      <c r="V71" s="20"/>
      <c r="W71" s="20"/>
      <c r="X71" s="20"/>
      <c r="Y71" s="20"/>
      <c r="Z71" s="20"/>
      <c r="AA71" s="20">
        <v>1.99383667180277</v>
      </c>
    </row>
    <row r="72" spans="1:27" x14ac:dyDescent="0.3">
      <c r="A72" s="2">
        <v>70</v>
      </c>
      <c r="B72" s="2">
        <v>1</v>
      </c>
      <c r="C72" s="2">
        <v>0</v>
      </c>
      <c r="D72" s="2">
        <v>0</v>
      </c>
      <c r="E72" s="2">
        <v>0</v>
      </c>
      <c r="F72" s="2">
        <v>0</v>
      </c>
      <c r="G72" s="2">
        <v>0</v>
      </c>
      <c r="H72" s="2">
        <v>0</v>
      </c>
      <c r="I72" s="2">
        <v>0</v>
      </c>
      <c r="J72" s="2">
        <v>0</v>
      </c>
      <c r="K72" s="2">
        <v>0</v>
      </c>
      <c r="L72" s="20">
        <v>0.17094017094017</v>
      </c>
      <c r="M72" s="20"/>
      <c r="N72" s="20">
        <v>1</v>
      </c>
      <c r="O72" s="20">
        <v>8.5470085470085392E-3</v>
      </c>
      <c r="P72" s="20"/>
      <c r="Q72" s="20"/>
      <c r="R72" s="20"/>
      <c r="S72" s="20"/>
      <c r="T72" s="20"/>
      <c r="U72" s="20">
        <v>1</v>
      </c>
      <c r="V72" s="20">
        <v>8.5470085470085392E-3</v>
      </c>
      <c r="W72" s="20"/>
      <c r="X72" s="20"/>
      <c r="Y72" s="20"/>
      <c r="Z72" s="20"/>
      <c r="AA72" s="20"/>
    </row>
    <row r="73" spans="1:27" x14ac:dyDescent="0.3">
      <c r="A73" s="2">
        <v>71</v>
      </c>
      <c r="B73" s="2">
        <v>1</v>
      </c>
      <c r="C73" s="2">
        <v>0</v>
      </c>
      <c r="D73" s="2">
        <v>0</v>
      </c>
      <c r="E73" s="2">
        <v>0</v>
      </c>
      <c r="F73" s="2">
        <v>0</v>
      </c>
      <c r="G73" s="2">
        <v>0</v>
      </c>
      <c r="H73" s="2">
        <v>0</v>
      </c>
      <c r="I73" s="2">
        <v>0</v>
      </c>
      <c r="J73" s="2">
        <v>0</v>
      </c>
      <c r="K73" s="2">
        <v>0</v>
      </c>
      <c r="L73" s="20">
        <v>0.14411764705882299</v>
      </c>
      <c r="M73" s="20"/>
      <c r="N73" s="20">
        <v>1</v>
      </c>
      <c r="O73" s="20">
        <v>8.8235294117647006E-3</v>
      </c>
      <c r="P73" s="20"/>
      <c r="Q73" s="20"/>
      <c r="R73" s="20"/>
      <c r="S73" s="20"/>
      <c r="T73" s="20"/>
      <c r="U73" s="20">
        <v>1</v>
      </c>
      <c r="V73" s="20">
        <v>8.8235294117647006E-3</v>
      </c>
      <c r="W73" s="20"/>
      <c r="X73" s="20"/>
      <c r="Y73" s="20"/>
      <c r="Z73" s="20"/>
      <c r="AA73" s="20"/>
    </row>
    <row r="74" spans="1:27" x14ac:dyDescent="0.3">
      <c r="A74" s="2">
        <v>72</v>
      </c>
      <c r="B74" s="2">
        <v>1</v>
      </c>
      <c r="C74" s="2">
        <v>0</v>
      </c>
      <c r="D74" s="2">
        <v>0</v>
      </c>
      <c r="E74" s="2">
        <v>0</v>
      </c>
      <c r="F74" s="2">
        <v>0</v>
      </c>
      <c r="G74" s="2">
        <v>0</v>
      </c>
      <c r="H74" s="2">
        <v>0</v>
      </c>
      <c r="I74" s="2">
        <v>0</v>
      </c>
      <c r="J74" s="2">
        <v>0</v>
      </c>
      <c r="K74" s="2">
        <v>0</v>
      </c>
      <c r="L74" s="20">
        <v>0.204248366013071</v>
      </c>
      <c r="M74" s="20"/>
      <c r="N74" s="20">
        <v>1</v>
      </c>
      <c r="O74" s="20">
        <v>8.1699346405228693E-3</v>
      </c>
      <c r="P74" s="20"/>
      <c r="Q74" s="20"/>
      <c r="R74" s="20"/>
      <c r="S74" s="20"/>
      <c r="T74" s="20"/>
      <c r="U74" s="20">
        <v>1</v>
      </c>
      <c r="V74" s="20">
        <v>8.1699346405228693E-3</v>
      </c>
      <c r="W74" s="20"/>
      <c r="X74" s="20"/>
      <c r="Y74" s="20"/>
      <c r="Z74" s="20"/>
      <c r="AA74" s="20"/>
    </row>
    <row r="75" spans="1:27" x14ac:dyDescent="0.3">
      <c r="A75" s="2">
        <v>73</v>
      </c>
      <c r="B75" s="2">
        <v>0</v>
      </c>
      <c r="C75" s="2">
        <v>0</v>
      </c>
      <c r="D75" s="2">
        <v>1</v>
      </c>
      <c r="E75" s="2">
        <v>0</v>
      </c>
      <c r="F75" s="2">
        <v>0</v>
      </c>
      <c r="G75" s="2">
        <v>0</v>
      </c>
      <c r="H75" s="2">
        <v>0</v>
      </c>
      <c r="I75" s="2">
        <v>0</v>
      </c>
      <c r="J75" s="2">
        <v>0</v>
      </c>
      <c r="K75" s="2">
        <v>0</v>
      </c>
      <c r="L75" s="20"/>
      <c r="M75" s="20"/>
      <c r="N75" s="20"/>
      <c r="O75" s="20"/>
      <c r="P75" s="20"/>
      <c r="Q75" s="20"/>
      <c r="R75" s="20"/>
      <c r="S75" s="20"/>
      <c r="T75" s="20"/>
      <c r="U75" s="20"/>
      <c r="V75" s="20"/>
      <c r="W75" s="20"/>
      <c r="X75" s="20"/>
      <c r="Y75" s="20"/>
      <c r="Z75" s="20"/>
      <c r="AA75" s="20">
        <v>1.28114285714285</v>
      </c>
    </row>
    <row r="76" spans="1:27" x14ac:dyDescent="0.3">
      <c r="A76" s="2">
        <v>74</v>
      </c>
      <c r="B76" s="2">
        <v>0</v>
      </c>
      <c r="C76" s="2">
        <v>1</v>
      </c>
      <c r="D76" s="2">
        <v>0</v>
      </c>
      <c r="E76" s="2">
        <v>0</v>
      </c>
      <c r="F76" s="2">
        <v>0</v>
      </c>
      <c r="G76" s="2">
        <v>0</v>
      </c>
      <c r="H76" s="2">
        <v>0</v>
      </c>
      <c r="I76" s="2">
        <v>0</v>
      </c>
      <c r="J76" s="2">
        <v>0</v>
      </c>
      <c r="K76" s="2">
        <v>0</v>
      </c>
      <c r="L76" s="20"/>
      <c r="M76" s="20"/>
      <c r="N76" s="20"/>
      <c r="O76" s="20"/>
      <c r="P76" s="20"/>
      <c r="Q76" s="20"/>
      <c r="R76" s="20"/>
      <c r="S76" s="20"/>
      <c r="T76" s="20"/>
      <c r="U76" s="20"/>
      <c r="V76" s="20"/>
      <c r="W76" s="20"/>
      <c r="X76" s="20"/>
      <c r="Y76" s="20"/>
      <c r="Z76" s="20"/>
      <c r="AA76" s="20">
        <v>2.1313269493844</v>
      </c>
    </row>
    <row r="77" spans="1:27" x14ac:dyDescent="0.3">
      <c r="A77" s="2">
        <v>75</v>
      </c>
      <c r="B77" s="2">
        <v>0</v>
      </c>
      <c r="C77" s="2">
        <v>0</v>
      </c>
      <c r="D77" s="2">
        <v>1</v>
      </c>
      <c r="E77" s="2">
        <v>0</v>
      </c>
      <c r="F77" s="2">
        <v>0</v>
      </c>
      <c r="G77" s="2">
        <v>0</v>
      </c>
      <c r="H77" s="2">
        <v>0</v>
      </c>
      <c r="I77" s="2">
        <v>0</v>
      </c>
      <c r="J77" s="2">
        <v>0</v>
      </c>
      <c r="K77" s="2">
        <v>0</v>
      </c>
      <c r="L77" s="20">
        <v>9.5669687814702906E-2</v>
      </c>
      <c r="M77" s="20">
        <v>0.28197381671701899</v>
      </c>
      <c r="N77" s="20">
        <v>1</v>
      </c>
      <c r="O77" s="20">
        <v>9.5669687814702899E-3</v>
      </c>
      <c r="P77" s="20"/>
      <c r="Q77" s="20"/>
      <c r="R77" s="20"/>
      <c r="S77" s="20"/>
      <c r="T77" s="20"/>
      <c r="U77" s="20">
        <v>1</v>
      </c>
      <c r="V77" s="20">
        <v>9.5669687814702899E-3</v>
      </c>
      <c r="W77" s="20"/>
      <c r="X77" s="20"/>
      <c r="Y77" s="20"/>
      <c r="Z77" s="20"/>
      <c r="AA77" s="20"/>
    </row>
    <row r="78" spans="1:27" x14ac:dyDescent="0.3">
      <c r="A78" s="2">
        <v>76</v>
      </c>
      <c r="B78" s="2">
        <v>0</v>
      </c>
      <c r="C78" s="2">
        <v>0</v>
      </c>
      <c r="D78" s="2">
        <v>0</v>
      </c>
      <c r="E78" s="2">
        <v>0</v>
      </c>
      <c r="F78" s="2">
        <v>0</v>
      </c>
      <c r="G78" s="2">
        <v>0</v>
      </c>
      <c r="H78" s="2">
        <v>0</v>
      </c>
      <c r="I78" s="2">
        <v>1</v>
      </c>
      <c r="J78" s="2">
        <v>0</v>
      </c>
      <c r="K78" s="2">
        <v>0</v>
      </c>
      <c r="L78" s="20">
        <v>0.136662286465177</v>
      </c>
      <c r="M78" s="20"/>
      <c r="N78" s="20">
        <v>1</v>
      </c>
      <c r="O78" s="20">
        <v>1.3140604467805499E-2</v>
      </c>
      <c r="P78" s="20"/>
      <c r="Q78" s="20"/>
      <c r="R78" s="20"/>
      <c r="S78" s="20"/>
      <c r="T78" s="20"/>
      <c r="U78" s="20">
        <v>1</v>
      </c>
      <c r="V78" s="20">
        <v>1.3140604467805499E-2</v>
      </c>
      <c r="W78" s="20"/>
      <c r="X78" s="20"/>
      <c r="Y78" s="20"/>
      <c r="Z78" s="20"/>
      <c r="AA78" s="20"/>
    </row>
    <row r="79" spans="1:27" x14ac:dyDescent="0.3">
      <c r="A79" s="2">
        <v>77</v>
      </c>
      <c r="B79" s="2">
        <v>0</v>
      </c>
      <c r="C79" s="2">
        <v>0</v>
      </c>
      <c r="D79" s="2">
        <v>0</v>
      </c>
      <c r="E79" s="2">
        <v>0</v>
      </c>
      <c r="F79" s="2">
        <v>0</v>
      </c>
      <c r="G79" s="2">
        <v>0</v>
      </c>
      <c r="H79" s="2">
        <v>0</v>
      </c>
      <c r="I79" s="2">
        <v>0.93442622950819676</v>
      </c>
      <c r="J79" s="2">
        <v>3.8002980625931444E-2</v>
      </c>
      <c r="K79" s="2">
        <v>2.7570789865871834E-2</v>
      </c>
      <c r="L79" s="20">
        <v>0.113263785394932</v>
      </c>
      <c r="M79" s="20">
        <v>0.51136363636363602</v>
      </c>
      <c r="N79" s="20">
        <v>0</v>
      </c>
      <c r="O79" s="20">
        <v>0</v>
      </c>
      <c r="P79" s="20"/>
      <c r="Q79" s="20"/>
      <c r="R79" s="20"/>
      <c r="S79" s="20"/>
      <c r="T79" s="20"/>
      <c r="U79" s="20">
        <v>0</v>
      </c>
      <c r="V79" s="20">
        <v>0</v>
      </c>
      <c r="W79" s="20"/>
      <c r="X79" s="20"/>
      <c r="Y79" s="20"/>
      <c r="Z79" s="20"/>
      <c r="AA79" s="20"/>
    </row>
    <row r="80" spans="1:27" x14ac:dyDescent="0.3">
      <c r="A80" s="2">
        <v>78</v>
      </c>
      <c r="B80" s="2">
        <v>0</v>
      </c>
      <c r="C80" s="2">
        <v>0</v>
      </c>
      <c r="D80" s="2">
        <v>0</v>
      </c>
      <c r="E80" s="2">
        <v>0</v>
      </c>
      <c r="F80" s="2">
        <v>0</v>
      </c>
      <c r="G80" s="2">
        <v>0</v>
      </c>
      <c r="H80" s="2">
        <v>0</v>
      </c>
      <c r="I80" s="2">
        <v>1</v>
      </c>
      <c r="J80" s="2">
        <v>0</v>
      </c>
      <c r="K80" s="2">
        <v>0</v>
      </c>
      <c r="L80" s="20">
        <v>9.9573257467994294E-2</v>
      </c>
      <c r="M80" s="20"/>
      <c r="N80" s="20">
        <v>0</v>
      </c>
      <c r="O80" s="20">
        <v>0</v>
      </c>
      <c r="P80" s="20"/>
      <c r="Q80" s="20"/>
      <c r="R80" s="20"/>
      <c r="S80" s="20"/>
      <c r="T80" s="20"/>
      <c r="U80" s="20">
        <v>0</v>
      </c>
      <c r="V80" s="20">
        <v>0</v>
      </c>
      <c r="W80" s="20"/>
      <c r="X80" s="20"/>
      <c r="Y80" s="20"/>
      <c r="Z80" s="20"/>
      <c r="AA80" s="20"/>
    </row>
    <row r="81" spans="1:27" x14ac:dyDescent="0.3">
      <c r="A81" s="2">
        <v>79</v>
      </c>
      <c r="B81" s="2">
        <v>0</v>
      </c>
      <c r="C81" s="2">
        <v>0</v>
      </c>
      <c r="D81" s="2">
        <v>0</v>
      </c>
      <c r="E81" s="2">
        <v>0</v>
      </c>
      <c r="F81" s="2">
        <v>0</v>
      </c>
      <c r="G81" s="2">
        <v>0</v>
      </c>
      <c r="H81" s="2">
        <v>0</v>
      </c>
      <c r="I81" s="2">
        <v>1</v>
      </c>
      <c r="J81" s="2">
        <v>0</v>
      </c>
      <c r="K81" s="2">
        <v>0</v>
      </c>
      <c r="L81" s="20"/>
      <c r="M81" s="20"/>
      <c r="N81" s="20"/>
      <c r="O81" s="20"/>
      <c r="P81" s="20"/>
      <c r="Q81" s="20"/>
      <c r="R81" s="20"/>
      <c r="S81" s="20"/>
      <c r="T81" s="20"/>
      <c r="U81" s="20"/>
      <c r="V81" s="20"/>
      <c r="W81" s="20"/>
      <c r="X81" s="20"/>
      <c r="Y81" s="20"/>
      <c r="Z81" s="20"/>
      <c r="AA81" s="20">
        <v>1.75</v>
      </c>
    </row>
    <row r="82" spans="1:27" x14ac:dyDescent="0.3">
      <c r="A82" s="2">
        <v>80</v>
      </c>
      <c r="B82" s="2">
        <v>0</v>
      </c>
      <c r="C82" s="2">
        <v>0</v>
      </c>
      <c r="D82" s="2">
        <v>0</v>
      </c>
      <c r="E82" s="2">
        <v>0</v>
      </c>
      <c r="F82" s="2">
        <v>0</v>
      </c>
      <c r="G82" s="2">
        <v>0</v>
      </c>
      <c r="H82" s="2">
        <v>0</v>
      </c>
      <c r="I82" s="2">
        <v>1</v>
      </c>
      <c r="J82" s="2">
        <v>0</v>
      </c>
      <c r="K82" s="2">
        <v>0</v>
      </c>
      <c r="L82" s="20">
        <v>0.112179487179487</v>
      </c>
      <c r="M82" s="20"/>
      <c r="N82" s="20">
        <v>1</v>
      </c>
      <c r="O82" s="20">
        <v>1.76282051282051E-2</v>
      </c>
      <c r="P82" s="20"/>
      <c r="Q82" s="20"/>
      <c r="R82" s="20"/>
      <c r="S82" s="20"/>
      <c r="T82" s="20"/>
      <c r="U82" s="20">
        <v>1</v>
      </c>
      <c r="V82" s="20">
        <v>1.76282051282051E-2</v>
      </c>
      <c r="W82" s="20"/>
      <c r="X82" s="20"/>
      <c r="Y82" s="20"/>
      <c r="Z82" s="20"/>
      <c r="AA82" s="20"/>
    </row>
    <row r="83" spans="1:27" x14ac:dyDescent="0.3">
      <c r="A83" s="2">
        <v>81</v>
      </c>
      <c r="B83" s="2">
        <v>0</v>
      </c>
      <c r="C83" s="2">
        <v>0</v>
      </c>
      <c r="D83" s="2">
        <v>0</v>
      </c>
      <c r="E83" s="2">
        <v>6.0291060291060294E-2</v>
      </c>
      <c r="F83" s="2">
        <v>0.83991683991683996</v>
      </c>
      <c r="G83" s="2">
        <v>4.3659043659043661E-2</v>
      </c>
      <c r="H83" s="2">
        <v>5.6133056133056136E-2</v>
      </c>
      <c r="I83" s="2">
        <v>0</v>
      </c>
      <c r="J83" s="2">
        <v>0</v>
      </c>
      <c r="K83" s="2">
        <v>0</v>
      </c>
      <c r="L83" s="20">
        <v>0.11491935483870901</v>
      </c>
      <c r="M83" s="20">
        <v>0.50508232526881702</v>
      </c>
      <c r="N83" s="20">
        <v>0</v>
      </c>
      <c r="O83" s="20">
        <v>0</v>
      </c>
      <c r="P83" s="20"/>
      <c r="Q83" s="20"/>
      <c r="R83" s="20"/>
      <c r="S83" s="20"/>
      <c r="T83" s="20"/>
      <c r="U83" s="20">
        <v>0</v>
      </c>
      <c r="V83" s="20">
        <v>0</v>
      </c>
      <c r="W83" s="20"/>
      <c r="X83" s="20"/>
      <c r="Y83" s="20"/>
      <c r="Z83" s="20"/>
      <c r="AA83" s="20">
        <v>1.7177419354838701</v>
      </c>
    </row>
    <row r="84" spans="1:27" x14ac:dyDescent="0.3">
      <c r="A84" s="2">
        <v>82</v>
      </c>
      <c r="B84" s="2">
        <v>0</v>
      </c>
      <c r="C84" s="2">
        <v>0</v>
      </c>
      <c r="D84" s="2">
        <v>0</v>
      </c>
      <c r="E84" s="2">
        <v>0.36333333333333334</v>
      </c>
      <c r="F84" s="2">
        <v>0.6366666666666666</v>
      </c>
      <c r="G84" s="2">
        <v>0</v>
      </c>
      <c r="H84" s="2">
        <v>0</v>
      </c>
      <c r="I84" s="2">
        <v>0</v>
      </c>
      <c r="J84" s="2">
        <v>0</v>
      </c>
      <c r="K84" s="2">
        <v>0</v>
      </c>
      <c r="L84" s="20">
        <v>0.11356466876971601</v>
      </c>
      <c r="M84" s="20"/>
      <c r="N84" s="20">
        <v>0</v>
      </c>
      <c r="O84" s="20">
        <v>0</v>
      </c>
      <c r="P84" s="20"/>
      <c r="Q84" s="20"/>
      <c r="R84" s="20"/>
      <c r="S84" s="20"/>
      <c r="T84" s="20"/>
      <c r="U84" s="20">
        <v>0</v>
      </c>
      <c r="V84" s="20">
        <v>0</v>
      </c>
      <c r="W84" s="20"/>
      <c r="X84" s="20"/>
      <c r="Y84" s="20"/>
      <c r="Z84" s="20"/>
      <c r="AA84" s="20">
        <v>8.0820189274447891</v>
      </c>
    </row>
    <row r="85" spans="1:27" x14ac:dyDescent="0.3">
      <c r="A85" s="2">
        <v>83</v>
      </c>
      <c r="B85" s="2">
        <v>0</v>
      </c>
      <c r="C85" s="2">
        <v>0</v>
      </c>
      <c r="D85" s="2">
        <v>0</v>
      </c>
      <c r="E85" s="2">
        <v>0</v>
      </c>
      <c r="F85" s="2">
        <v>0</v>
      </c>
      <c r="G85" s="2">
        <v>0</v>
      </c>
      <c r="H85" s="2">
        <v>0</v>
      </c>
      <c r="I85" s="2">
        <v>0.94716981132075473</v>
      </c>
      <c r="J85" s="2">
        <v>5.2830188679245285E-2</v>
      </c>
      <c r="K85" s="2">
        <v>0</v>
      </c>
      <c r="L85" s="20">
        <v>0.135849056603773</v>
      </c>
      <c r="M85" s="20">
        <v>1.78571428571428</v>
      </c>
      <c r="N85" s="20">
        <v>0</v>
      </c>
      <c r="O85" s="20">
        <v>0</v>
      </c>
      <c r="P85" s="20"/>
      <c r="Q85" s="20"/>
      <c r="R85" s="20"/>
      <c r="S85" s="20"/>
      <c r="T85" s="20"/>
      <c r="U85" s="20">
        <v>0</v>
      </c>
      <c r="V85" s="20">
        <v>0</v>
      </c>
      <c r="W85" s="20"/>
      <c r="X85" s="20"/>
      <c r="Y85" s="20"/>
      <c r="Z85" s="20"/>
      <c r="AA85" s="20"/>
    </row>
    <row r="86" spans="1:27" x14ac:dyDescent="0.3">
      <c r="A86" s="2">
        <v>84</v>
      </c>
      <c r="B86" s="2">
        <v>0</v>
      </c>
      <c r="C86" s="2">
        <v>0</v>
      </c>
      <c r="D86" s="2">
        <v>0</v>
      </c>
      <c r="E86" s="2">
        <v>0.19736842105263158</v>
      </c>
      <c r="F86" s="2">
        <v>0.80263157894736847</v>
      </c>
      <c r="G86" s="2">
        <v>0</v>
      </c>
      <c r="H86" s="2">
        <v>0</v>
      </c>
      <c r="I86" s="2">
        <v>0</v>
      </c>
      <c r="J86" s="2">
        <v>0</v>
      </c>
      <c r="K86" s="2">
        <v>0</v>
      </c>
      <c r="L86" s="20">
        <v>9.8684210526315694E-2</v>
      </c>
      <c r="M86" s="20"/>
      <c r="N86" s="20">
        <v>0</v>
      </c>
      <c r="O86" s="20">
        <v>0</v>
      </c>
      <c r="P86" s="20"/>
      <c r="Q86" s="20"/>
      <c r="R86" s="20"/>
      <c r="S86" s="20"/>
      <c r="T86" s="20"/>
      <c r="U86" s="20">
        <v>0</v>
      </c>
      <c r="V86" s="20">
        <v>0</v>
      </c>
      <c r="W86" s="20"/>
      <c r="X86" s="20"/>
      <c r="Y86" s="20"/>
      <c r="Z86" s="20"/>
      <c r="AA86" s="20"/>
    </row>
    <row r="87" spans="1:27" x14ac:dyDescent="0.3">
      <c r="A87" s="2">
        <v>85</v>
      </c>
      <c r="B87" s="2">
        <v>1</v>
      </c>
      <c r="C87" s="2">
        <v>0</v>
      </c>
      <c r="D87" s="2">
        <v>0</v>
      </c>
      <c r="E87" s="2">
        <v>0</v>
      </c>
      <c r="F87" s="2">
        <v>0</v>
      </c>
      <c r="G87" s="2">
        <v>0</v>
      </c>
      <c r="H87" s="2">
        <v>0</v>
      </c>
      <c r="I87" s="2">
        <v>0</v>
      </c>
      <c r="J87" s="2">
        <v>0</v>
      </c>
      <c r="K87" s="2">
        <v>0</v>
      </c>
      <c r="L87" s="20">
        <v>0.13207547169811301</v>
      </c>
      <c r="M87" s="20"/>
      <c r="N87" s="20">
        <v>1</v>
      </c>
      <c r="O87" s="20">
        <v>1.13207547169811E-2</v>
      </c>
      <c r="P87" s="20"/>
      <c r="Q87" s="20"/>
      <c r="R87" s="20"/>
      <c r="S87" s="20"/>
      <c r="T87" s="20"/>
      <c r="U87" s="20">
        <v>1</v>
      </c>
      <c r="V87" s="20">
        <v>1.13207547169811E-2</v>
      </c>
      <c r="W87" s="20"/>
      <c r="X87" s="20"/>
      <c r="Y87" s="20"/>
      <c r="Z87" s="20"/>
      <c r="AA87" s="20"/>
    </row>
  </sheetData>
  <mergeCells count="4">
    <mergeCell ref="B1:K1"/>
    <mergeCell ref="L1:AA1"/>
    <mergeCell ref="AB1:EV1"/>
    <mergeCell ref="EW1:JQ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12"/>
  <sheetViews>
    <sheetView zoomScaleNormal="100" workbookViewId="0">
      <selection activeCell="N15" sqref="N15"/>
    </sheetView>
  </sheetViews>
  <sheetFormatPr defaultRowHeight="14.4" x14ac:dyDescent="0.3"/>
  <cols>
    <col min="1" max="1" width="23.109375" bestFit="1" customWidth="1"/>
    <col min="2" max="9" width="4.44140625" customWidth="1"/>
    <col min="10" max="259" width="4.33203125" customWidth="1"/>
  </cols>
  <sheetData>
    <row r="1" spans="1:259" x14ac:dyDescent="0.3">
      <c r="A1" s="37"/>
      <c r="B1" s="268" t="s">
        <v>242</v>
      </c>
      <c r="C1" s="268"/>
      <c r="D1" s="268"/>
      <c r="E1" s="268"/>
      <c r="F1" s="268"/>
      <c r="G1" s="268"/>
      <c r="H1" s="268"/>
      <c r="I1" s="268"/>
      <c r="J1" s="269" t="s">
        <v>377</v>
      </c>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c r="DO1" s="269"/>
      <c r="DP1" s="269"/>
      <c r="DQ1" s="269"/>
      <c r="DR1" s="269"/>
      <c r="DS1" s="269"/>
      <c r="DT1" s="269"/>
      <c r="DU1" s="269"/>
      <c r="DV1" s="269"/>
      <c r="DW1" s="269"/>
      <c r="DX1" s="269"/>
      <c r="DY1" s="269"/>
      <c r="DZ1" s="269"/>
      <c r="EA1" s="269"/>
      <c r="EB1" s="269"/>
      <c r="EC1" s="269"/>
      <c r="ED1" s="269"/>
      <c r="EE1" s="268" t="s">
        <v>376</v>
      </c>
      <c r="EF1" s="268"/>
      <c r="EG1" s="268"/>
      <c r="EH1" s="268"/>
      <c r="EI1" s="268"/>
      <c r="EJ1" s="268"/>
      <c r="EK1" s="268"/>
      <c r="EL1" s="268"/>
      <c r="EM1" s="268"/>
      <c r="EN1" s="268"/>
      <c r="EO1" s="268"/>
      <c r="EP1" s="268"/>
      <c r="EQ1" s="268"/>
      <c r="ER1" s="268"/>
      <c r="ES1" s="268"/>
      <c r="ET1" s="268"/>
      <c r="EU1" s="268"/>
      <c r="EV1" s="268"/>
      <c r="EW1" s="268"/>
      <c r="EX1" s="268"/>
      <c r="EY1" s="268"/>
      <c r="EZ1" s="268"/>
      <c r="FA1" s="268"/>
      <c r="FB1" s="268"/>
      <c r="FC1" s="268"/>
      <c r="FD1" s="268"/>
      <c r="FE1" s="268"/>
      <c r="FF1" s="268"/>
      <c r="FG1" s="268"/>
      <c r="FH1" s="268"/>
      <c r="FI1" s="268"/>
      <c r="FJ1" s="268"/>
      <c r="FK1" s="268"/>
      <c r="FL1" s="268"/>
      <c r="FM1" s="268"/>
      <c r="FN1" s="268"/>
      <c r="FO1" s="268"/>
      <c r="FP1" s="268"/>
      <c r="FQ1" s="268"/>
      <c r="FR1" s="268"/>
      <c r="FS1" s="268"/>
      <c r="FT1" s="268"/>
      <c r="FU1" s="268"/>
      <c r="FV1" s="268"/>
      <c r="FW1" s="268"/>
      <c r="FX1" s="268"/>
      <c r="FY1" s="268"/>
      <c r="FZ1" s="268"/>
      <c r="GA1" s="268"/>
      <c r="GB1" s="268"/>
      <c r="GC1" s="268"/>
      <c r="GD1" s="268"/>
      <c r="GE1" s="268"/>
      <c r="GF1" s="268"/>
      <c r="GG1" s="268"/>
      <c r="GH1" s="268"/>
      <c r="GI1" s="268"/>
      <c r="GJ1" s="268"/>
      <c r="GK1" s="268"/>
      <c r="GL1" s="268"/>
      <c r="GM1" s="268"/>
      <c r="GN1" s="268"/>
      <c r="GO1" s="268"/>
      <c r="GP1" s="268"/>
      <c r="GQ1" s="268"/>
      <c r="GR1" s="268"/>
      <c r="GS1" s="268"/>
      <c r="GT1" s="268"/>
      <c r="GU1" s="268"/>
      <c r="GV1" s="268"/>
      <c r="GW1" s="268"/>
      <c r="GX1" s="268"/>
      <c r="GY1" s="268"/>
      <c r="GZ1" s="268"/>
      <c r="HA1" s="268"/>
      <c r="HB1" s="268"/>
      <c r="HC1" s="268"/>
      <c r="HD1" s="268"/>
      <c r="HE1" s="268"/>
      <c r="HF1" s="268"/>
      <c r="HG1" s="268"/>
      <c r="HH1" s="268"/>
      <c r="HI1" s="268"/>
      <c r="HJ1" s="268"/>
      <c r="HK1" s="268"/>
      <c r="HL1" s="268"/>
      <c r="HM1" s="268"/>
      <c r="HN1" s="268"/>
      <c r="HO1" s="268"/>
      <c r="HP1" s="268"/>
      <c r="HQ1" s="268"/>
      <c r="HR1" s="268"/>
      <c r="HS1" s="268"/>
      <c r="HT1" s="268"/>
      <c r="HU1" s="268"/>
      <c r="HV1" s="268"/>
      <c r="HW1" s="268"/>
      <c r="HX1" s="268"/>
      <c r="HY1" s="268"/>
      <c r="HZ1" s="268"/>
      <c r="IA1" s="268"/>
      <c r="IB1" s="268"/>
      <c r="IC1" s="268"/>
      <c r="ID1" s="268"/>
      <c r="IE1" s="268"/>
      <c r="IF1" s="268"/>
      <c r="IG1" s="268"/>
      <c r="IH1" s="268"/>
      <c r="II1" s="268"/>
      <c r="IJ1" s="268"/>
      <c r="IK1" s="268"/>
      <c r="IL1" s="268"/>
      <c r="IM1" s="268"/>
      <c r="IN1" s="268"/>
      <c r="IO1" s="268"/>
      <c r="IP1" s="268"/>
      <c r="IQ1" s="268"/>
      <c r="IR1" s="268"/>
      <c r="IS1" s="268"/>
      <c r="IT1" s="268"/>
      <c r="IU1" s="268"/>
      <c r="IV1" s="268"/>
      <c r="IW1" s="268"/>
      <c r="IX1" s="268"/>
      <c r="IY1" s="268"/>
    </row>
    <row r="2" spans="1:259" ht="166.8" x14ac:dyDescent="0.3">
      <c r="A2" s="34" t="s">
        <v>372</v>
      </c>
      <c r="B2" s="35" t="s">
        <v>224</v>
      </c>
      <c r="C2" s="35" t="s">
        <v>373</v>
      </c>
      <c r="D2" s="35" t="s">
        <v>227</v>
      </c>
      <c r="E2" s="35" t="s">
        <v>229</v>
      </c>
      <c r="F2" s="35" t="s">
        <v>374</v>
      </c>
      <c r="G2" s="35" t="s">
        <v>234</v>
      </c>
      <c r="H2" s="35" t="s">
        <v>236</v>
      </c>
      <c r="I2" s="35" t="s">
        <v>375</v>
      </c>
      <c r="J2" s="38" t="s">
        <v>243</v>
      </c>
      <c r="K2" s="38" t="s">
        <v>245</v>
      </c>
      <c r="L2" s="38" t="s">
        <v>244</v>
      </c>
      <c r="M2" s="38" t="s">
        <v>246</v>
      </c>
      <c r="N2" s="38" t="s">
        <v>247</v>
      </c>
      <c r="O2" s="38" t="s">
        <v>248</v>
      </c>
      <c r="P2" s="38" t="s">
        <v>249</v>
      </c>
      <c r="Q2" s="38" t="s">
        <v>250</v>
      </c>
      <c r="R2" s="38" t="s">
        <v>251</v>
      </c>
      <c r="S2" s="38" t="s">
        <v>252</v>
      </c>
      <c r="T2" s="38" t="s">
        <v>253</v>
      </c>
      <c r="U2" s="38" t="s">
        <v>254</v>
      </c>
      <c r="V2" s="38" t="s">
        <v>255</v>
      </c>
      <c r="W2" s="38" t="s">
        <v>256</v>
      </c>
      <c r="X2" s="38" t="s">
        <v>257</v>
      </c>
      <c r="Y2" s="38" t="s">
        <v>258</v>
      </c>
      <c r="Z2" s="38" t="s">
        <v>259</v>
      </c>
      <c r="AA2" s="38" t="s">
        <v>260</v>
      </c>
      <c r="AB2" s="38" t="s">
        <v>261</v>
      </c>
      <c r="AC2" s="38" t="s">
        <v>262</v>
      </c>
      <c r="AD2" s="38" t="s">
        <v>263</v>
      </c>
      <c r="AE2" s="38" t="s">
        <v>264</v>
      </c>
      <c r="AF2" s="38" t="s">
        <v>265</v>
      </c>
      <c r="AG2" s="38" t="s">
        <v>266</v>
      </c>
      <c r="AH2" s="38" t="s">
        <v>267</v>
      </c>
      <c r="AI2" s="38" t="s">
        <v>268</v>
      </c>
      <c r="AJ2" s="38" t="s">
        <v>269</v>
      </c>
      <c r="AK2" s="38" t="s">
        <v>270</v>
      </c>
      <c r="AL2" s="38" t="s">
        <v>271</v>
      </c>
      <c r="AM2" s="38" t="s">
        <v>272</v>
      </c>
      <c r="AN2" s="38" t="s">
        <v>273</v>
      </c>
      <c r="AO2" s="38" t="s">
        <v>274</v>
      </c>
      <c r="AP2" s="38" t="s">
        <v>275</v>
      </c>
      <c r="AQ2" s="38" t="s">
        <v>276</v>
      </c>
      <c r="AR2" s="38" t="s">
        <v>277</v>
      </c>
      <c r="AS2" s="38" t="s">
        <v>278</v>
      </c>
      <c r="AT2" s="38" t="s">
        <v>279</v>
      </c>
      <c r="AU2" s="38" t="s">
        <v>280</v>
      </c>
      <c r="AV2" s="38" t="s">
        <v>281</v>
      </c>
      <c r="AW2" s="38" t="s">
        <v>282</v>
      </c>
      <c r="AX2" s="38" t="s">
        <v>283</v>
      </c>
      <c r="AY2" s="38" t="s">
        <v>284</v>
      </c>
      <c r="AZ2" s="38" t="s">
        <v>285</v>
      </c>
      <c r="BA2" s="38" t="s">
        <v>286</v>
      </c>
      <c r="BB2" s="38" t="s">
        <v>287</v>
      </c>
      <c r="BC2" s="38" t="s">
        <v>288</v>
      </c>
      <c r="BD2" s="38" t="s">
        <v>289</v>
      </c>
      <c r="BE2" s="38" t="s">
        <v>290</v>
      </c>
      <c r="BF2" s="38" t="s">
        <v>291</v>
      </c>
      <c r="BG2" s="38" t="s">
        <v>292</v>
      </c>
      <c r="BH2" s="38" t="s">
        <v>293</v>
      </c>
      <c r="BI2" s="38" t="s">
        <v>294</v>
      </c>
      <c r="BJ2" s="38" t="s">
        <v>295</v>
      </c>
      <c r="BK2" s="38" t="s">
        <v>296</v>
      </c>
      <c r="BL2" s="38" t="s">
        <v>297</v>
      </c>
      <c r="BM2" s="38" t="s">
        <v>298</v>
      </c>
      <c r="BN2" s="38" t="s">
        <v>299</v>
      </c>
      <c r="BO2" s="38" t="s">
        <v>300</v>
      </c>
      <c r="BP2" s="38" t="s">
        <v>301</v>
      </c>
      <c r="BQ2" s="38" t="s">
        <v>302</v>
      </c>
      <c r="BR2" s="38" t="s">
        <v>303</v>
      </c>
      <c r="BS2" s="38" t="s">
        <v>304</v>
      </c>
      <c r="BT2" s="38" t="s">
        <v>305</v>
      </c>
      <c r="BU2" s="38" t="s">
        <v>306</v>
      </c>
      <c r="BV2" s="38" t="s">
        <v>307</v>
      </c>
      <c r="BW2" s="38" t="s">
        <v>308</v>
      </c>
      <c r="BX2" s="38" t="s">
        <v>309</v>
      </c>
      <c r="BY2" s="38" t="s">
        <v>310</v>
      </c>
      <c r="BZ2" s="38" t="s">
        <v>311</v>
      </c>
      <c r="CA2" s="38" t="s">
        <v>312</v>
      </c>
      <c r="CB2" s="38" t="s">
        <v>313</v>
      </c>
      <c r="CC2" s="38" t="s">
        <v>314</v>
      </c>
      <c r="CD2" s="38" t="s">
        <v>315</v>
      </c>
      <c r="CE2" s="38" t="s">
        <v>316</v>
      </c>
      <c r="CF2" s="38" t="s">
        <v>317</v>
      </c>
      <c r="CG2" s="38" t="s">
        <v>318</v>
      </c>
      <c r="CH2" s="38" t="s">
        <v>319</v>
      </c>
      <c r="CI2" s="38" t="s">
        <v>320</v>
      </c>
      <c r="CJ2" s="38" t="s">
        <v>321</v>
      </c>
      <c r="CK2" s="38" t="s">
        <v>322</v>
      </c>
      <c r="CL2" s="38" t="s">
        <v>323</v>
      </c>
      <c r="CM2" s="38" t="s">
        <v>324</v>
      </c>
      <c r="CN2" s="38" t="s">
        <v>325</v>
      </c>
      <c r="CO2" s="38" t="s">
        <v>326</v>
      </c>
      <c r="CP2" s="38" t="s">
        <v>327</v>
      </c>
      <c r="CQ2" s="38" t="s">
        <v>328</v>
      </c>
      <c r="CR2" s="38" t="s">
        <v>329</v>
      </c>
      <c r="CS2" s="38" t="s">
        <v>330</v>
      </c>
      <c r="CT2" s="38" t="s">
        <v>331</v>
      </c>
      <c r="CU2" s="38" t="s">
        <v>332</v>
      </c>
      <c r="CV2" s="38" t="s">
        <v>333</v>
      </c>
      <c r="CW2" s="38" t="s">
        <v>334</v>
      </c>
      <c r="CX2" s="38" t="s">
        <v>335</v>
      </c>
      <c r="CY2" s="38" t="s">
        <v>336</v>
      </c>
      <c r="CZ2" s="38" t="s">
        <v>337</v>
      </c>
      <c r="DA2" s="38" t="s">
        <v>338</v>
      </c>
      <c r="DB2" s="38" t="s">
        <v>339</v>
      </c>
      <c r="DC2" s="38" t="s">
        <v>340</v>
      </c>
      <c r="DD2" s="38" t="s">
        <v>341</v>
      </c>
      <c r="DE2" s="38" t="s">
        <v>342</v>
      </c>
      <c r="DF2" s="38" t="s">
        <v>343</v>
      </c>
      <c r="DG2" s="38" t="s">
        <v>344</v>
      </c>
      <c r="DH2" s="38" t="s">
        <v>345</v>
      </c>
      <c r="DI2" s="38" t="s">
        <v>346</v>
      </c>
      <c r="DJ2" s="38" t="s">
        <v>347</v>
      </c>
      <c r="DK2" s="38" t="s">
        <v>348</v>
      </c>
      <c r="DL2" s="38" t="s">
        <v>349</v>
      </c>
      <c r="DM2" s="38" t="s">
        <v>350</v>
      </c>
      <c r="DN2" s="38" t="s">
        <v>351</v>
      </c>
      <c r="DO2" s="38" t="s">
        <v>352</v>
      </c>
      <c r="DP2" s="38" t="s">
        <v>353</v>
      </c>
      <c r="DQ2" s="38" t="s">
        <v>354</v>
      </c>
      <c r="DR2" s="38" t="s">
        <v>355</v>
      </c>
      <c r="DS2" s="38" t="s">
        <v>356</v>
      </c>
      <c r="DT2" s="38" t="s">
        <v>357</v>
      </c>
      <c r="DU2" s="38" t="s">
        <v>358</v>
      </c>
      <c r="DV2" s="38" t="s">
        <v>359</v>
      </c>
      <c r="DW2" s="38" t="s">
        <v>360</v>
      </c>
      <c r="DX2" s="38" t="s">
        <v>361</v>
      </c>
      <c r="DY2" s="38" t="s">
        <v>362</v>
      </c>
      <c r="DZ2" s="38" t="s">
        <v>363</v>
      </c>
      <c r="EA2" s="38" t="s">
        <v>364</v>
      </c>
      <c r="EB2" s="38" t="s">
        <v>365</v>
      </c>
      <c r="EC2" s="38" t="s">
        <v>366</v>
      </c>
      <c r="ED2" s="38" t="s">
        <v>367</v>
      </c>
      <c r="EE2" s="38" t="s">
        <v>378</v>
      </c>
      <c r="EF2" s="38" t="s">
        <v>245</v>
      </c>
      <c r="EG2" s="38" t="s">
        <v>244</v>
      </c>
      <c r="EH2" s="38" t="s">
        <v>246</v>
      </c>
      <c r="EI2" s="38" t="s">
        <v>247</v>
      </c>
      <c r="EJ2" s="38" t="s">
        <v>248</v>
      </c>
      <c r="EK2" s="38" t="s">
        <v>249</v>
      </c>
      <c r="EL2" s="38" t="s">
        <v>250</v>
      </c>
      <c r="EM2" s="38" t="s">
        <v>251</v>
      </c>
      <c r="EN2" s="38" t="s">
        <v>252</v>
      </c>
      <c r="EO2" s="38" t="s">
        <v>253</v>
      </c>
      <c r="EP2" s="38" t="s">
        <v>254</v>
      </c>
      <c r="EQ2" s="38" t="s">
        <v>255</v>
      </c>
      <c r="ER2" s="38" t="s">
        <v>256</v>
      </c>
      <c r="ES2" s="38" t="s">
        <v>257</v>
      </c>
      <c r="ET2" s="38" t="s">
        <v>258</v>
      </c>
      <c r="EU2" s="38" t="s">
        <v>259</v>
      </c>
      <c r="EV2" s="38" t="s">
        <v>260</v>
      </c>
      <c r="EW2" s="38" t="s">
        <v>261</v>
      </c>
      <c r="EX2" s="38" t="s">
        <v>262</v>
      </c>
      <c r="EY2" s="38" t="s">
        <v>263</v>
      </c>
      <c r="EZ2" s="38" t="s">
        <v>264</v>
      </c>
      <c r="FA2" s="38" t="s">
        <v>265</v>
      </c>
      <c r="FB2" s="38" t="s">
        <v>266</v>
      </c>
      <c r="FC2" s="38" t="s">
        <v>267</v>
      </c>
      <c r="FD2" s="38" t="s">
        <v>268</v>
      </c>
      <c r="FE2" s="38" t="s">
        <v>269</v>
      </c>
      <c r="FF2" s="38" t="s">
        <v>270</v>
      </c>
      <c r="FG2" s="38" t="s">
        <v>271</v>
      </c>
      <c r="FH2" s="38" t="s">
        <v>272</v>
      </c>
      <c r="FI2" s="38" t="s">
        <v>273</v>
      </c>
      <c r="FJ2" s="38" t="s">
        <v>274</v>
      </c>
      <c r="FK2" s="38" t="s">
        <v>275</v>
      </c>
      <c r="FL2" s="38" t="s">
        <v>276</v>
      </c>
      <c r="FM2" s="38" t="s">
        <v>277</v>
      </c>
      <c r="FN2" s="38" t="s">
        <v>278</v>
      </c>
      <c r="FO2" s="38" t="s">
        <v>279</v>
      </c>
      <c r="FP2" s="38" t="s">
        <v>280</v>
      </c>
      <c r="FQ2" s="38" t="s">
        <v>281</v>
      </c>
      <c r="FR2" s="38" t="s">
        <v>282</v>
      </c>
      <c r="FS2" s="38" t="s">
        <v>283</v>
      </c>
      <c r="FT2" s="38" t="s">
        <v>284</v>
      </c>
      <c r="FU2" s="38" t="s">
        <v>285</v>
      </c>
      <c r="FV2" s="38" t="s">
        <v>286</v>
      </c>
      <c r="FW2" s="38" t="s">
        <v>287</v>
      </c>
      <c r="FX2" s="38" t="s">
        <v>288</v>
      </c>
      <c r="FY2" s="38" t="s">
        <v>289</v>
      </c>
      <c r="FZ2" s="38" t="s">
        <v>290</v>
      </c>
      <c r="GA2" s="38" t="s">
        <v>291</v>
      </c>
      <c r="GB2" s="38" t="s">
        <v>292</v>
      </c>
      <c r="GC2" s="38" t="s">
        <v>293</v>
      </c>
      <c r="GD2" s="38" t="s">
        <v>294</v>
      </c>
      <c r="GE2" s="38" t="s">
        <v>295</v>
      </c>
      <c r="GF2" s="38" t="s">
        <v>296</v>
      </c>
      <c r="GG2" s="38" t="s">
        <v>297</v>
      </c>
      <c r="GH2" s="38" t="s">
        <v>298</v>
      </c>
      <c r="GI2" s="38" t="s">
        <v>299</v>
      </c>
      <c r="GJ2" s="38" t="s">
        <v>300</v>
      </c>
      <c r="GK2" s="38" t="s">
        <v>301</v>
      </c>
      <c r="GL2" s="38" t="s">
        <v>302</v>
      </c>
      <c r="GM2" s="38" t="s">
        <v>303</v>
      </c>
      <c r="GN2" s="38" t="s">
        <v>304</v>
      </c>
      <c r="GO2" s="38" t="s">
        <v>305</v>
      </c>
      <c r="GP2" s="38" t="s">
        <v>306</v>
      </c>
      <c r="GQ2" s="38" t="s">
        <v>307</v>
      </c>
      <c r="GR2" s="38" t="s">
        <v>308</v>
      </c>
      <c r="GS2" s="38" t="s">
        <v>309</v>
      </c>
      <c r="GT2" s="38" t="s">
        <v>310</v>
      </c>
      <c r="GU2" s="38" t="s">
        <v>311</v>
      </c>
      <c r="GV2" s="38" t="s">
        <v>312</v>
      </c>
      <c r="GW2" s="38" t="s">
        <v>313</v>
      </c>
      <c r="GX2" s="38" t="s">
        <v>314</v>
      </c>
      <c r="GY2" s="38" t="s">
        <v>315</v>
      </c>
      <c r="GZ2" s="38" t="s">
        <v>316</v>
      </c>
      <c r="HA2" s="38" t="s">
        <v>317</v>
      </c>
      <c r="HB2" s="38" t="s">
        <v>318</v>
      </c>
      <c r="HC2" s="38" t="s">
        <v>319</v>
      </c>
      <c r="HD2" s="38" t="s">
        <v>320</v>
      </c>
      <c r="HE2" s="38" t="s">
        <v>321</v>
      </c>
      <c r="HF2" s="38" t="s">
        <v>322</v>
      </c>
      <c r="HG2" s="38" t="s">
        <v>323</v>
      </c>
      <c r="HH2" s="38" t="s">
        <v>324</v>
      </c>
      <c r="HI2" s="38" t="s">
        <v>325</v>
      </c>
      <c r="HJ2" s="38" t="s">
        <v>326</v>
      </c>
      <c r="HK2" s="38" t="s">
        <v>327</v>
      </c>
      <c r="HL2" s="38" t="s">
        <v>328</v>
      </c>
      <c r="HM2" s="38" t="s">
        <v>329</v>
      </c>
      <c r="HN2" s="38" t="s">
        <v>330</v>
      </c>
      <c r="HO2" s="38" t="s">
        <v>331</v>
      </c>
      <c r="HP2" s="38" t="s">
        <v>332</v>
      </c>
      <c r="HQ2" s="38" t="s">
        <v>333</v>
      </c>
      <c r="HR2" s="38" t="s">
        <v>334</v>
      </c>
      <c r="HS2" s="38" t="s">
        <v>335</v>
      </c>
      <c r="HT2" s="38" t="s">
        <v>336</v>
      </c>
      <c r="HU2" s="38" t="s">
        <v>337</v>
      </c>
      <c r="HV2" s="38" t="s">
        <v>338</v>
      </c>
      <c r="HW2" s="38" t="s">
        <v>339</v>
      </c>
      <c r="HX2" s="38" t="s">
        <v>340</v>
      </c>
      <c r="HY2" s="38" t="s">
        <v>341</v>
      </c>
      <c r="HZ2" s="38" t="s">
        <v>342</v>
      </c>
      <c r="IA2" s="38" t="s">
        <v>343</v>
      </c>
      <c r="IB2" s="38" t="s">
        <v>344</v>
      </c>
      <c r="IC2" s="38" t="s">
        <v>345</v>
      </c>
      <c r="ID2" s="38" t="s">
        <v>346</v>
      </c>
      <c r="IE2" s="38" t="s">
        <v>347</v>
      </c>
      <c r="IF2" s="38" t="s">
        <v>348</v>
      </c>
      <c r="IG2" s="38" t="s">
        <v>349</v>
      </c>
      <c r="IH2" s="38" t="s">
        <v>350</v>
      </c>
      <c r="II2" s="38" t="s">
        <v>351</v>
      </c>
      <c r="IJ2" s="38" t="s">
        <v>352</v>
      </c>
      <c r="IK2" s="38" t="s">
        <v>353</v>
      </c>
      <c r="IL2" s="38" t="s">
        <v>354</v>
      </c>
      <c r="IM2" s="38" t="s">
        <v>355</v>
      </c>
      <c r="IN2" s="38" t="s">
        <v>356</v>
      </c>
      <c r="IO2" s="38" t="s">
        <v>357</v>
      </c>
      <c r="IP2" s="38" t="s">
        <v>358</v>
      </c>
      <c r="IQ2" s="38" t="s">
        <v>359</v>
      </c>
      <c r="IR2" s="38" t="s">
        <v>360</v>
      </c>
      <c r="IS2" s="38" t="s">
        <v>361</v>
      </c>
      <c r="IT2" s="38" t="s">
        <v>362</v>
      </c>
      <c r="IU2" s="38" t="s">
        <v>363</v>
      </c>
      <c r="IV2" s="38" t="s">
        <v>364</v>
      </c>
      <c r="IW2" s="38" t="s">
        <v>365</v>
      </c>
      <c r="IX2" s="38" t="s">
        <v>366</v>
      </c>
      <c r="IY2" s="38" t="s">
        <v>367</v>
      </c>
    </row>
    <row r="3" spans="1:259" x14ac:dyDescent="0.3">
      <c r="A3" s="36" t="s">
        <v>214</v>
      </c>
      <c r="B3" s="39">
        <v>0.14547740219843899</v>
      </c>
      <c r="C3" s="39">
        <v>0</v>
      </c>
      <c r="D3" s="39">
        <v>1.2358361622618301E-2</v>
      </c>
      <c r="E3" s="39"/>
      <c r="F3" s="39">
        <v>0.77090412747655901</v>
      </c>
      <c r="G3" s="39">
        <v>1.2358361622618301E-2</v>
      </c>
      <c r="H3" s="39"/>
      <c r="I3" s="39">
        <v>2.71011344528416</v>
      </c>
      <c r="J3" s="39">
        <v>9.9436526350679395E-4</v>
      </c>
      <c r="K3" s="39">
        <v>1.4164305949008499E-3</v>
      </c>
      <c r="L3" s="39">
        <v>0</v>
      </c>
      <c r="M3" s="39">
        <v>1.16009280742459E-3</v>
      </c>
      <c r="N3" s="39">
        <v>2.3606967922513099E-3</v>
      </c>
      <c r="O3" s="39">
        <v>3.1340919972010399E-3</v>
      </c>
      <c r="P3" s="39">
        <v>1.54679040989945E-3</v>
      </c>
      <c r="Q3" s="39">
        <v>2.32018561484918E-3</v>
      </c>
      <c r="R3" s="39">
        <v>3.4353645364339201E-3</v>
      </c>
      <c r="S3" s="39">
        <v>7.7339520494972599E-4</v>
      </c>
      <c r="T3" s="39">
        <v>1.71768226821696E-3</v>
      </c>
      <c r="U3" s="39">
        <v>3.2644726781164198E-3</v>
      </c>
      <c r="V3" s="39">
        <v>7.6846354552197E-3</v>
      </c>
      <c r="W3" s="39">
        <v>7.4732324195000603E-3</v>
      </c>
      <c r="X3" s="39">
        <v>1.2666790401553E-2</v>
      </c>
      <c r="Y3" s="39">
        <v>1.5719860043949801E-2</v>
      </c>
      <c r="Z3" s="39">
        <v>2.3143775869172298E-2</v>
      </c>
      <c r="AA3" s="39">
        <v>2.9151198501743601E-2</v>
      </c>
      <c r="AB3" s="39">
        <v>4.5374845240103497E-2</v>
      </c>
      <c r="AC3" s="39">
        <v>5.1562006879701298E-2</v>
      </c>
      <c r="AD3" s="39">
        <v>6.4660450501402594E-2</v>
      </c>
      <c r="AE3" s="39">
        <v>7.0546423065434696E-2</v>
      </c>
      <c r="AF3" s="39">
        <v>8.3073985637363401E-2</v>
      </c>
      <c r="AG3" s="39">
        <v>6.4399647407738403E-2</v>
      </c>
      <c r="AH3" s="39">
        <v>5.6445445173812503E-2</v>
      </c>
      <c r="AI3" s="39">
        <v>1.82020903684075E-2</v>
      </c>
      <c r="AJ3" s="39">
        <v>4.7213935845026303E-3</v>
      </c>
      <c r="AK3" s="39">
        <v>4.24927091878577E-3</v>
      </c>
      <c r="AL3" s="39">
        <v>4.1188902378703996E-3</v>
      </c>
      <c r="AM3" s="39">
        <v>0</v>
      </c>
      <c r="AN3" s="39">
        <v>7.7339520494972599E-4</v>
      </c>
      <c r="AO3" s="39">
        <v>9.4428706326723296E-4</v>
      </c>
      <c r="AP3" s="39">
        <v>2.3606967922513099E-3</v>
      </c>
      <c r="AQ3" s="39">
        <v>7.7339520494972599E-4</v>
      </c>
      <c r="AR3" s="39">
        <v>1.71768226821696E-3</v>
      </c>
      <c r="AS3" s="39">
        <v>1.54679040989945E-3</v>
      </c>
      <c r="AT3" s="39">
        <v>1.54679040989945E-3</v>
      </c>
      <c r="AU3" s="39">
        <v>0</v>
      </c>
      <c r="AV3" s="39">
        <v>0</v>
      </c>
      <c r="AW3" s="39">
        <v>1.5873015873015799E-3</v>
      </c>
      <c r="AX3" s="39">
        <v>3.9479983795528998E-3</v>
      </c>
      <c r="AY3" s="39">
        <v>5.79606132868523E-3</v>
      </c>
      <c r="AZ3" s="39">
        <v>7.7339520494972599E-4</v>
      </c>
      <c r="BA3" s="39">
        <v>2.3606967922513099E-3</v>
      </c>
      <c r="BB3" s="39">
        <v>2.6619693314841901E-3</v>
      </c>
      <c r="BC3" s="39">
        <v>1.5873015873015799E-3</v>
      </c>
      <c r="BD3" s="39">
        <v>4.24927091878577E-3</v>
      </c>
      <c r="BE3" s="39">
        <v>2.3606967922513099E-3</v>
      </c>
      <c r="BF3" s="39">
        <v>9.4428706326723296E-4</v>
      </c>
      <c r="BG3" s="39">
        <v>0</v>
      </c>
      <c r="BH3" s="39">
        <v>1.75658677002807E-3</v>
      </c>
      <c r="BI3" s="39">
        <v>0</v>
      </c>
      <c r="BJ3" s="39">
        <v>0</v>
      </c>
      <c r="BK3" s="39">
        <v>7.7339520494972599E-4</v>
      </c>
      <c r="BL3" s="39">
        <v>9.4428706326723296E-4</v>
      </c>
      <c r="BM3" s="39">
        <v>2.5315886505688202E-3</v>
      </c>
      <c r="BN3" s="39">
        <v>2.3606967922513099E-3</v>
      </c>
      <c r="BO3" s="39">
        <v>2.5315886505688202E-3</v>
      </c>
      <c r="BP3" s="39">
        <v>9.4428706326723296E-4</v>
      </c>
      <c r="BQ3" s="39">
        <v>3.3049838555185402E-3</v>
      </c>
      <c r="BR3" s="39">
        <v>2.4910774731666898E-3</v>
      </c>
      <c r="BS3" s="39">
        <v>7.7339520494972599E-4</v>
      </c>
      <c r="BT3" s="39">
        <v>2.3606967922513099E-3</v>
      </c>
      <c r="BU3" s="39">
        <v>0</v>
      </c>
      <c r="BV3" s="39">
        <v>2.3606967922513099E-3</v>
      </c>
      <c r="BW3" s="39">
        <v>0</v>
      </c>
      <c r="BX3" s="39">
        <v>2.32018561484918E-3</v>
      </c>
      <c r="BY3" s="39">
        <v>5.1530468046508803E-3</v>
      </c>
      <c r="BZ3" s="39">
        <v>2.4910774731666898E-3</v>
      </c>
      <c r="CA3" s="39">
        <v>2.6619693314841901E-3</v>
      </c>
      <c r="CB3" s="39">
        <v>3.1340919972010399E-3</v>
      </c>
      <c r="CC3" s="39">
        <v>7.7339520494972599E-4</v>
      </c>
      <c r="CD3" s="39">
        <v>5.1935579820530098E-3</v>
      </c>
      <c r="CE3" s="39">
        <v>2.32018561484918E-3</v>
      </c>
      <c r="CF3" s="39">
        <v>4.6808824071004999E-3</v>
      </c>
      <c r="CG3" s="39">
        <v>2.6619693314841901E-3</v>
      </c>
      <c r="CH3" s="39">
        <v>8.7997726449708796E-3</v>
      </c>
      <c r="CI3" s="39">
        <v>7.8149744043015303E-3</v>
      </c>
      <c r="CJ3" s="39">
        <v>8.88964214848415E-3</v>
      </c>
      <c r="CK3" s="39">
        <v>1.4807237009375701E-2</v>
      </c>
      <c r="CL3" s="39">
        <v>1.01757129283863E-2</v>
      </c>
      <c r="CM3" s="39">
        <v>1.3871797094817499E-2</v>
      </c>
      <c r="CN3" s="39">
        <v>1.11693165859312E-2</v>
      </c>
      <c r="CO3" s="39">
        <v>1.45553227962539E-2</v>
      </c>
      <c r="CP3" s="39">
        <v>1.7509717518262E-2</v>
      </c>
      <c r="CQ3" s="39">
        <v>2.4762741485167002E-2</v>
      </c>
      <c r="CR3" s="39">
        <v>2.1116015644847001E-2</v>
      </c>
      <c r="CS3" s="39">
        <v>2.6929687807283199E-2</v>
      </c>
      <c r="CT3" s="39">
        <v>4.6768396357269898E-2</v>
      </c>
      <c r="CU3" s="39">
        <v>2.24108501097912E-2</v>
      </c>
      <c r="CV3" s="39">
        <v>2.2491914196428899E-2</v>
      </c>
      <c r="CW3" s="39">
        <v>1.0346604786703901E-2</v>
      </c>
      <c r="CX3" s="39">
        <v>5.36444984037052E-3</v>
      </c>
      <c r="CY3" s="39">
        <v>2.8328611898016999E-3</v>
      </c>
      <c r="CZ3" s="39">
        <v>4.5505434580186497E-3</v>
      </c>
      <c r="DA3" s="39">
        <v>2.32018561484918E-3</v>
      </c>
      <c r="DB3" s="39">
        <v>2.6619693314841901E-3</v>
      </c>
      <c r="DC3" s="39">
        <v>5.1530468046508803E-3</v>
      </c>
      <c r="DD3" s="39">
        <v>5.02266612373551E-3</v>
      </c>
      <c r="DE3" s="39">
        <v>5.49483052128586E-3</v>
      </c>
      <c r="DF3" s="39">
        <v>5.8365725060873603E-3</v>
      </c>
      <c r="DG3" s="39">
        <v>2.4910774731666898E-3</v>
      </c>
      <c r="DH3" s="39">
        <v>5.1530468046508803E-3</v>
      </c>
      <c r="DI3" s="39">
        <v>4.0378678830661398E-3</v>
      </c>
      <c r="DJ3" s="39">
        <v>6.0973338679181201E-3</v>
      </c>
      <c r="DK3" s="39">
        <v>2.6619693314841901E-3</v>
      </c>
      <c r="DL3" s="39">
        <v>2.6619693314841901E-3</v>
      </c>
      <c r="DM3" s="39">
        <v>1.71768226821696E-3</v>
      </c>
      <c r="DN3" s="39">
        <v>4.2087597413836501E-3</v>
      </c>
      <c r="DO3" s="39">
        <v>4.7214353163361304E-3</v>
      </c>
      <c r="DP3" s="39">
        <v>3.7771482530689301E-3</v>
      </c>
      <c r="DQ3" s="39">
        <v>3.7771482530689301E-3</v>
      </c>
      <c r="DR3" s="39">
        <v>4.3796515997011499E-3</v>
      </c>
      <c r="DS3" s="39">
        <v>6.0973338679181201E-3</v>
      </c>
      <c r="DT3" s="39">
        <v>2.6619693314841901E-3</v>
      </c>
      <c r="DU3" s="39">
        <v>5.9264420096006099E-3</v>
      </c>
      <c r="DV3" s="39">
        <v>4.0783790604682702E-3</v>
      </c>
      <c r="DW3" s="39">
        <v>0</v>
      </c>
      <c r="DX3" s="39">
        <v>3.6062563947514199E-3</v>
      </c>
      <c r="DY3" s="39">
        <v>1.8885741265344601E-3</v>
      </c>
      <c r="DZ3" s="39">
        <v>1.71768226821696E-3</v>
      </c>
      <c r="EA3" s="39">
        <v>2.6619693314841901E-3</v>
      </c>
      <c r="EB3" s="39">
        <v>4.7214353163361304E-3</v>
      </c>
      <c r="EC3" s="39">
        <v>9.4428706326723296E-4</v>
      </c>
      <c r="ED3" s="39">
        <v>7.6067221220136195E-4</v>
      </c>
      <c r="EE3" s="39">
        <v>0</v>
      </c>
      <c r="EF3" s="39">
        <v>1.16009280742459E-3</v>
      </c>
      <c r="EG3" s="39">
        <v>0</v>
      </c>
      <c r="EH3" s="39">
        <v>0</v>
      </c>
      <c r="EI3" s="39">
        <v>0</v>
      </c>
      <c r="EJ3" s="39">
        <v>0</v>
      </c>
      <c r="EK3" s="39">
        <v>0</v>
      </c>
      <c r="EL3" s="39">
        <v>3.8669760247486301E-3</v>
      </c>
      <c r="EM3" s="39">
        <v>2.4910774731666898E-3</v>
      </c>
      <c r="EN3" s="39">
        <v>1.71768226821696E-3</v>
      </c>
      <c r="EO3" s="39">
        <v>0</v>
      </c>
      <c r="EP3" s="39">
        <v>7.7339520494972599E-4</v>
      </c>
      <c r="EQ3" s="39">
        <v>7.7339520494972599E-4</v>
      </c>
      <c r="ER3" s="39">
        <v>9.4428706326723296E-4</v>
      </c>
      <c r="ES3" s="39">
        <v>7.7339520494972599E-4</v>
      </c>
      <c r="ET3" s="39">
        <v>1.71768226821696E-3</v>
      </c>
      <c r="EU3" s="39">
        <v>7.7339520494972599E-4</v>
      </c>
      <c r="EV3" s="39">
        <v>2.5315886505688202E-3</v>
      </c>
      <c r="EW3" s="39">
        <v>3.1746031746031698E-3</v>
      </c>
      <c r="EX3" s="39">
        <v>6.4399689139571906E-2</v>
      </c>
      <c r="EY3" s="39">
        <v>7.5739939315654203E-2</v>
      </c>
      <c r="EZ3" s="39">
        <v>6.0541601995365797E-2</v>
      </c>
      <c r="FA3" s="39">
        <v>7.52273054725352E-2</v>
      </c>
      <c r="FB3" s="39">
        <v>6.8770535322397602E-2</v>
      </c>
      <c r="FC3" s="39">
        <v>6.2470562103801801E-2</v>
      </c>
      <c r="FD3" s="39">
        <v>2.1075421003777801E-2</v>
      </c>
      <c r="FE3" s="39">
        <v>9.6137207591562995E-3</v>
      </c>
      <c r="FF3" s="39">
        <v>7.7339520494972599E-4</v>
      </c>
      <c r="FG3" s="39">
        <v>2.4910774731666898E-3</v>
      </c>
      <c r="FH3" s="39">
        <v>3.3049838555185402E-3</v>
      </c>
      <c r="FI3" s="39">
        <v>9.4428706326723296E-4</v>
      </c>
      <c r="FJ3" s="39">
        <v>9.4428706326723296E-4</v>
      </c>
      <c r="FK3" s="39">
        <v>3.1340919972010399E-3</v>
      </c>
      <c r="FL3" s="39">
        <v>2.3606967922513099E-3</v>
      </c>
      <c r="FM3" s="39">
        <v>3.1746031746031698E-3</v>
      </c>
      <c r="FN3" s="39">
        <v>7.7339520494972599E-4</v>
      </c>
      <c r="FO3" s="39">
        <v>7.7339520494972599E-4</v>
      </c>
      <c r="FP3" s="39">
        <v>7.7339520494972599E-4</v>
      </c>
      <c r="FQ3" s="39">
        <v>0</v>
      </c>
      <c r="FR3" s="39">
        <v>1.5873015873015799E-3</v>
      </c>
      <c r="FS3" s="39">
        <v>0</v>
      </c>
      <c r="FT3" s="39">
        <v>1.5873015873015799E-3</v>
      </c>
      <c r="FU3" s="39">
        <v>7.0820903767539198E-3</v>
      </c>
      <c r="FV3" s="39">
        <v>1.5873015873015799E-3</v>
      </c>
      <c r="FW3" s="39">
        <v>1.8885741265344601E-3</v>
      </c>
      <c r="FX3" s="39">
        <v>4.4201627771032802E-3</v>
      </c>
      <c r="FY3" s="39">
        <v>4.8922854428201301E-3</v>
      </c>
      <c r="FZ3" s="39">
        <v>1.71768226821696E-3</v>
      </c>
      <c r="GA3" s="39">
        <v>7.7339520494972599E-4</v>
      </c>
      <c r="GB3" s="39">
        <v>9.4428706326723296E-4</v>
      </c>
      <c r="GC3" s="39">
        <v>1.74524931951369E-3</v>
      </c>
      <c r="GD3" s="39">
        <v>7.7339520494972599E-4</v>
      </c>
      <c r="GE3" s="39">
        <v>0</v>
      </c>
      <c r="GF3" s="39">
        <v>0</v>
      </c>
      <c r="GG3" s="39">
        <v>2.4910774731666898E-3</v>
      </c>
      <c r="GH3" s="39">
        <v>0</v>
      </c>
      <c r="GI3" s="39">
        <v>1.71768226821696E-3</v>
      </c>
      <c r="GJ3" s="39">
        <v>3.4353645364339201E-3</v>
      </c>
      <c r="GK3" s="39">
        <v>2.5315886505688202E-3</v>
      </c>
      <c r="GL3" s="39">
        <v>2.3606967922513099E-3</v>
      </c>
      <c r="GM3" s="39">
        <v>2.4910774731666898E-3</v>
      </c>
      <c r="GN3" s="39">
        <v>3.1340919972010399E-3</v>
      </c>
      <c r="GO3" s="39">
        <v>3.1340919972010399E-3</v>
      </c>
      <c r="GP3" s="39">
        <v>1.5873015873015799E-3</v>
      </c>
      <c r="GQ3" s="39">
        <v>0</v>
      </c>
      <c r="GR3" s="39">
        <v>9.4428706326723296E-4</v>
      </c>
      <c r="GS3" s="39">
        <v>1.54679040989945E-3</v>
      </c>
      <c r="GT3" s="39">
        <v>2.6619693314841901E-3</v>
      </c>
      <c r="GU3" s="39">
        <v>1.54679040989945E-3</v>
      </c>
      <c r="GV3" s="39">
        <v>2.4910774731666898E-3</v>
      </c>
      <c r="GW3" s="39">
        <v>3.6062563947514199E-3</v>
      </c>
      <c r="GX3" s="39">
        <v>0</v>
      </c>
      <c r="GY3" s="39">
        <v>0</v>
      </c>
      <c r="GZ3" s="39">
        <v>2.32018561484918E-3</v>
      </c>
      <c r="HA3" s="39">
        <v>2.3606967922513099E-3</v>
      </c>
      <c r="HB3" s="39">
        <v>1.5873015873015799E-3</v>
      </c>
      <c r="HC3" s="39">
        <v>1.5873015873015799E-3</v>
      </c>
      <c r="HD3" s="39">
        <v>7.7339520494972599E-4</v>
      </c>
      <c r="HE3" s="39">
        <v>2.3606967922513099E-3</v>
      </c>
      <c r="HF3" s="39">
        <v>1.5873015873015799E-3</v>
      </c>
      <c r="HG3" s="39">
        <v>1.5873015873015799E-3</v>
      </c>
      <c r="HH3" s="39">
        <v>1.5873015873015799E-3</v>
      </c>
      <c r="HI3" s="39">
        <v>4.8517742654179997E-3</v>
      </c>
      <c r="HJ3" s="39">
        <v>5.5846582929655999E-3</v>
      </c>
      <c r="HK3" s="39">
        <v>7.7339520494972599E-4</v>
      </c>
      <c r="HL3" s="39">
        <v>0</v>
      </c>
      <c r="HM3" s="39">
        <v>9.1909146877170306E-3</v>
      </c>
      <c r="HN3" s="39">
        <v>5.4965582191941399E-2</v>
      </c>
      <c r="HO3" s="39">
        <v>6.8721135264453004E-2</v>
      </c>
      <c r="HP3" s="39">
        <v>7.7425915823344404E-2</v>
      </c>
      <c r="HQ3" s="39">
        <v>4.1215527288497998E-2</v>
      </c>
      <c r="HR3" s="39">
        <v>2.1116015644847001E-2</v>
      </c>
      <c r="HS3" s="39">
        <v>1.2194626004002699E-2</v>
      </c>
      <c r="HT3" s="39">
        <v>1.06073244167011E-2</v>
      </c>
      <c r="HU3" s="39">
        <v>8.6289225184868999E-3</v>
      </c>
      <c r="HV3" s="39">
        <v>7.1719598802671798E-3</v>
      </c>
      <c r="HW3" s="39">
        <v>7.6846354552197E-3</v>
      </c>
      <c r="HX3" s="39">
        <v>3.6062563947514199E-3</v>
      </c>
      <c r="HY3" s="39">
        <v>1.06883467715053E-2</v>
      </c>
      <c r="HZ3" s="39">
        <v>7.2124710576693197E-3</v>
      </c>
      <c r="IA3" s="39">
        <v>8.7593031994023102E-3</v>
      </c>
      <c r="IB3" s="39">
        <v>1.0387115964106E-2</v>
      </c>
      <c r="IC3" s="39">
        <v>8.7593031994023102E-3</v>
      </c>
      <c r="ID3" s="39">
        <v>1.1974417551407501E-2</v>
      </c>
      <c r="IE3" s="39">
        <v>1.0045332247471001E-2</v>
      </c>
      <c r="IF3" s="39">
        <v>5.45427761205022E-3</v>
      </c>
      <c r="IG3" s="39">
        <v>3.7771482530689301E-3</v>
      </c>
      <c r="IH3" s="39">
        <v>7.9859079944525797E-3</v>
      </c>
      <c r="II3" s="39">
        <v>1.22756900906404E-2</v>
      </c>
      <c r="IJ3" s="39">
        <v>1.3993330627023799E-2</v>
      </c>
      <c r="IK3" s="39">
        <v>3.7771482530689301E-3</v>
      </c>
      <c r="IL3" s="39">
        <v>4.5505434580186497E-3</v>
      </c>
      <c r="IM3" s="39">
        <v>9.4428706326723296E-4</v>
      </c>
      <c r="IN3" s="39">
        <v>3.6062563947514199E-3</v>
      </c>
      <c r="IO3" s="39">
        <v>9.5326984043520302E-3</v>
      </c>
      <c r="IP3" s="39">
        <v>6.8707290728678497E-3</v>
      </c>
      <c r="IQ3" s="39">
        <v>8.5884113410847601E-3</v>
      </c>
      <c r="IR3" s="39">
        <v>5.36444984037052E-3</v>
      </c>
      <c r="IS3" s="39">
        <v>5.3239386629683897E-3</v>
      </c>
      <c r="IT3" s="39">
        <v>1.8885741265344601E-3</v>
      </c>
      <c r="IU3" s="39">
        <v>5.6657223796033997E-3</v>
      </c>
      <c r="IV3" s="39">
        <v>1.54679040989945E-3</v>
      </c>
      <c r="IW3" s="39">
        <v>4.0378678830661398E-3</v>
      </c>
      <c r="IX3" s="39">
        <v>9.4428706326723296E-4</v>
      </c>
      <c r="IY3" s="39">
        <v>8.13132604605099E-4</v>
      </c>
    </row>
    <row r="4" spans="1:259" x14ac:dyDescent="0.3">
      <c r="A4" s="36" t="s">
        <v>215</v>
      </c>
      <c r="B4" s="39">
        <v>0.113636307659446</v>
      </c>
      <c r="C4" s="39"/>
      <c r="D4" s="39">
        <v>1.4914773838728501E-2</v>
      </c>
      <c r="E4" s="39"/>
      <c r="F4" s="39">
        <v>1.0765913572060699</v>
      </c>
      <c r="G4" s="39">
        <v>1.4914773838728501E-2</v>
      </c>
      <c r="H4" s="39"/>
      <c r="I4" s="39">
        <v>1.92328756145441</v>
      </c>
      <c r="J4" s="39">
        <v>1.3282397337943501E-3</v>
      </c>
      <c r="K4" s="39">
        <v>1.28687747476437E-3</v>
      </c>
      <c r="L4" s="39">
        <v>3.8759689922480598E-4</v>
      </c>
      <c r="M4" s="39">
        <v>2.1861580503039399E-3</v>
      </c>
      <c r="N4" s="39">
        <v>7.7519379844961001E-4</v>
      </c>
      <c r="O4" s="39">
        <v>8.9928057553956503E-4</v>
      </c>
      <c r="P4" s="39">
        <v>1.28687747476437E-3</v>
      </c>
      <c r="Q4" s="39">
        <v>1.6744743739891699E-3</v>
      </c>
      <c r="R4" s="39">
        <v>7.7519379844961001E-4</v>
      </c>
      <c r="S4" s="39">
        <v>1.1627906976744099E-3</v>
      </c>
      <c r="T4" s="39">
        <v>1.55038759689922E-3</v>
      </c>
      <c r="U4" s="39">
        <v>3.10077519379844E-3</v>
      </c>
      <c r="V4" s="39">
        <v>1.0062182811890001E-2</v>
      </c>
      <c r="W4" s="39">
        <v>9.8140092577100602E-3</v>
      </c>
      <c r="X4" s="39">
        <v>1.00912108998662E-2</v>
      </c>
      <c r="Y4" s="39">
        <v>1.1865856152287401E-2</v>
      </c>
      <c r="Z4" s="39">
        <v>1.467680783391E-2</v>
      </c>
      <c r="AA4" s="39">
        <v>1.10216293557991E-2</v>
      </c>
      <c r="AB4" s="39">
        <v>2.13029576338928E-2</v>
      </c>
      <c r="AC4" s="39">
        <v>3.1459911435930597E-2</v>
      </c>
      <c r="AD4" s="39">
        <v>3.0173926565650301E-2</v>
      </c>
      <c r="AE4" s="39">
        <v>3.3209888346244297E-2</v>
      </c>
      <c r="AF4" s="39">
        <v>4.27810132846103E-2</v>
      </c>
      <c r="AG4" s="39">
        <v>4.5671222342908102E-2</v>
      </c>
      <c r="AH4" s="39">
        <v>3.6023554725802098E-2</v>
      </c>
      <c r="AI4" s="39">
        <v>3.03168465596662E-2</v>
      </c>
      <c r="AJ4" s="39">
        <v>1.66352705948935E-2</v>
      </c>
      <c r="AK4" s="39">
        <v>1.37203931944883E-2</v>
      </c>
      <c r="AL4" s="39">
        <v>1.3461995261671701E-2</v>
      </c>
      <c r="AM4" s="39">
        <v>1.4602227409655799E-2</v>
      </c>
      <c r="AN4" s="39">
        <v>6.6896353718058996E-3</v>
      </c>
      <c r="AO4" s="39">
        <v>8.1949058693244706E-3</v>
      </c>
      <c r="AP4" s="39">
        <v>2.28046429596817E-3</v>
      </c>
      <c r="AQ4" s="39">
        <v>4.9608596622148504E-3</v>
      </c>
      <c r="AR4" s="39">
        <v>2.8799846796612101E-3</v>
      </c>
      <c r="AS4" s="39">
        <v>2.17382387925023E-3</v>
      </c>
      <c r="AT4" s="39">
        <v>1.1163162493261099E-3</v>
      </c>
      <c r="AU4" s="39">
        <v>5.1679586563307305E-4</v>
      </c>
      <c r="AV4" s="39">
        <v>1.03359173126614E-3</v>
      </c>
      <c r="AW4" s="39">
        <v>1.39863008080062E-3</v>
      </c>
      <c r="AX4" s="39">
        <v>1.76366843033509E-3</v>
      </c>
      <c r="AY4" s="39">
        <v>2.5839793281653701E-4</v>
      </c>
      <c r="AZ4" s="39">
        <v>2.5839793281653701E-4</v>
      </c>
      <c r="BA4" s="39">
        <v>2.5839793281653701E-4</v>
      </c>
      <c r="BB4" s="39">
        <v>1.1163162493261099E-3</v>
      </c>
      <c r="BC4" s="39">
        <v>8.5791831650957999E-4</v>
      </c>
      <c r="BD4" s="39">
        <v>2.5839793281653701E-4</v>
      </c>
      <c r="BE4" s="39">
        <v>1.14023214798408E-3</v>
      </c>
      <c r="BF4" s="39">
        <v>3.50342096201222E-3</v>
      </c>
      <c r="BG4" s="39">
        <v>2.5839793281653701E-4</v>
      </c>
      <c r="BH4" s="39">
        <v>1.3667989066319299E-3</v>
      </c>
      <c r="BI4" s="39">
        <v>1.3747141821426499E-3</v>
      </c>
      <c r="BJ4" s="39">
        <v>2.68039536624668E-3</v>
      </c>
      <c r="BK4" s="39">
        <v>2.6215867468446698E-3</v>
      </c>
      <c r="BL4" s="39">
        <v>1.1163162493261099E-3</v>
      </c>
      <c r="BM4" s="39">
        <v>2.2565483973101901E-3</v>
      </c>
      <c r="BN4" s="39">
        <v>1.6331121149591799E-3</v>
      </c>
      <c r="BO4" s="39">
        <v>3.1383826124777498E-3</v>
      </c>
      <c r="BP4" s="39">
        <v>8.5791831650957999E-4</v>
      </c>
      <c r="BQ4" s="39">
        <v>2.8799846796612101E-3</v>
      </c>
      <c r="BR4" s="39">
        <v>1.76366843033509E-3</v>
      </c>
      <c r="BS4" s="39">
        <v>0</v>
      </c>
      <c r="BT4" s="39">
        <v>4.7263776280562497E-3</v>
      </c>
      <c r="BU4" s="39">
        <v>2.3392729153701702E-3</v>
      </c>
      <c r="BV4" s="39">
        <v>2.3153570167122098E-3</v>
      </c>
      <c r="BW4" s="39">
        <v>5.1679586563307305E-4</v>
      </c>
      <c r="BX4" s="39">
        <v>5.1679586563307305E-4</v>
      </c>
      <c r="BY4" s="39">
        <v>2.2565483973101901E-3</v>
      </c>
      <c r="BZ4" s="39">
        <v>1.6331121149591799E-3</v>
      </c>
      <c r="CA4" s="39">
        <v>2.2565483973101901E-3</v>
      </c>
      <c r="CB4" s="39">
        <v>2.5737549495287401E-3</v>
      </c>
      <c r="CC4" s="39">
        <v>2.7733442629432701E-3</v>
      </c>
      <c r="CD4" s="39">
        <v>2.2326324986522302E-3</v>
      </c>
      <c r="CE4" s="39">
        <v>1.3747141821426499E-3</v>
      </c>
      <c r="CF4" s="39">
        <v>3.7830200955514602E-3</v>
      </c>
      <c r="CG4" s="39">
        <v>2.5737549495287401E-3</v>
      </c>
      <c r="CH4" s="39">
        <v>5.26437469441205E-3</v>
      </c>
      <c r="CI4" s="39">
        <v>4.4652649973044699E-3</v>
      </c>
      <c r="CJ4" s="39">
        <v>7.0731602241278103E-3</v>
      </c>
      <c r="CK4" s="39">
        <v>4.1343669250645601E-3</v>
      </c>
      <c r="CL4" s="39">
        <v>6.1222930109216299E-3</v>
      </c>
      <c r="CM4" s="39">
        <v>1.2526899853317701E-2</v>
      </c>
      <c r="CN4" s="39">
        <v>9.08500220864282E-3</v>
      </c>
      <c r="CO4" s="39">
        <v>5.3019821130913603E-3</v>
      </c>
      <c r="CP4" s="39">
        <v>9.0638010079201001E-3</v>
      </c>
      <c r="CQ4" s="39">
        <v>7.01781874611052E-3</v>
      </c>
      <c r="CR4" s="39">
        <v>7.1825153387809898E-3</v>
      </c>
      <c r="CS4" s="39">
        <v>1.9568634498086199E-2</v>
      </c>
      <c r="CT4" s="39">
        <v>2.50914071253148E-2</v>
      </c>
      <c r="CU4" s="39">
        <v>1.19273794696247E-2</v>
      </c>
      <c r="CV4" s="39">
        <v>1.40219459721996E-2</v>
      </c>
      <c r="CW4" s="39">
        <v>8.8375810979123403E-3</v>
      </c>
      <c r="CX4" s="39">
        <v>4.03119364973137E-3</v>
      </c>
      <c r="CY4" s="39">
        <v>2.5976708481867099E-3</v>
      </c>
      <c r="CZ4" s="39">
        <v>5.6540813860539302E-3</v>
      </c>
      <c r="DA4" s="39">
        <v>2.3392729153701702E-3</v>
      </c>
      <c r="DB4" s="39">
        <v>1.1163162493261099E-3</v>
      </c>
      <c r="DC4" s="39">
        <v>1.71583663301916E-3</v>
      </c>
      <c r="DD4" s="39">
        <v>4.0790254470473002E-3</v>
      </c>
      <c r="DE4" s="39">
        <v>1.9742345658357E-3</v>
      </c>
      <c r="DF4" s="39">
        <v>2.8560687810032402E-3</v>
      </c>
      <c r="DG4" s="39">
        <v>2.4322218120667702E-3</v>
      </c>
      <c r="DH4" s="39">
        <v>5.2404587957540901E-3</v>
      </c>
      <c r="DI4" s="39">
        <v>4.8063874481809798E-3</v>
      </c>
      <c r="DJ4" s="39">
        <v>2.4083059134087999E-3</v>
      </c>
      <c r="DK4" s="39">
        <v>5.8187779787244303E-3</v>
      </c>
      <c r="DL4" s="39">
        <v>8.5791831650957999E-4</v>
      </c>
      <c r="DM4" s="39">
        <v>2.8799846796612101E-3</v>
      </c>
      <c r="DN4" s="39">
        <v>1.91542594643369E-3</v>
      </c>
      <c r="DO4" s="39">
        <v>5.1365330769714201E-3</v>
      </c>
      <c r="DP4" s="39">
        <v>7.8647602405340095E-3</v>
      </c>
      <c r="DQ4" s="39">
        <v>5.58429594456584E-3</v>
      </c>
      <c r="DR4" s="39">
        <v>3.8445434128887299E-3</v>
      </c>
      <c r="DS4" s="39">
        <v>2.9627091977211801E-3</v>
      </c>
      <c r="DT4" s="39">
        <v>4.4091710758377301E-3</v>
      </c>
      <c r="DU4" s="39">
        <v>4.1268572443632096E-3</v>
      </c>
      <c r="DV4" s="39">
        <v>4.7263776280562497E-3</v>
      </c>
      <c r="DW4" s="39">
        <v>5.8905256746982996E-3</v>
      </c>
      <c r="DX4" s="39">
        <v>3.7618188948287598E-3</v>
      </c>
      <c r="DY4" s="39">
        <v>1.76366843033509E-3</v>
      </c>
      <c r="DZ4" s="39">
        <v>8.8183421516754596E-4</v>
      </c>
      <c r="EA4" s="39">
        <v>0</v>
      </c>
      <c r="EB4" s="39">
        <v>1.76366843033509E-3</v>
      </c>
      <c r="EC4" s="39">
        <v>5.1679586563307305E-4</v>
      </c>
      <c r="ED4" s="39">
        <v>5.9333384998434195E-4</v>
      </c>
      <c r="EE4" s="39">
        <v>4.2895915825479102E-4</v>
      </c>
      <c r="EF4" s="39">
        <v>0</v>
      </c>
      <c r="EG4" s="39">
        <v>0</v>
      </c>
      <c r="EH4" s="39">
        <v>0</v>
      </c>
      <c r="EI4" s="39">
        <v>0</v>
      </c>
      <c r="EJ4" s="39">
        <v>8.9928057553956503E-4</v>
      </c>
      <c r="EK4" s="39">
        <v>0</v>
      </c>
      <c r="EL4" s="39">
        <v>0</v>
      </c>
      <c r="EM4" s="39">
        <v>0</v>
      </c>
      <c r="EN4" s="39">
        <v>1.6744743739891699E-3</v>
      </c>
      <c r="EO4" s="39">
        <v>0</v>
      </c>
      <c r="EP4" s="39">
        <v>2.06207127321398E-3</v>
      </c>
      <c r="EQ4" s="39">
        <v>1.9379844961240299E-3</v>
      </c>
      <c r="ER4" s="39">
        <v>5.0387596899224502E-3</v>
      </c>
      <c r="ES4" s="39">
        <v>5.5090811072072404E-3</v>
      </c>
      <c r="ET4" s="39">
        <v>5.2506831743907101E-3</v>
      </c>
      <c r="EU4" s="39">
        <v>5.7674790400237697E-3</v>
      </c>
      <c r="EV4" s="39">
        <v>3.4418976446749499E-3</v>
      </c>
      <c r="EW4" s="39">
        <v>5.4263565891472599E-3</v>
      </c>
      <c r="EX4" s="39">
        <v>1.3416243749186599E-2</v>
      </c>
      <c r="EY4" s="39">
        <v>1.2299927499860501E-2</v>
      </c>
      <c r="EZ4" s="39">
        <v>4.7454129719480202E-2</v>
      </c>
      <c r="FA4" s="39">
        <v>3.2528395887940702E-2</v>
      </c>
      <c r="FB4" s="39">
        <v>3.6652538434368699E-2</v>
      </c>
      <c r="FC4" s="39">
        <v>4.0648839363355997E-2</v>
      </c>
      <c r="FD4" s="39">
        <v>2.9245647409720701E-2</v>
      </c>
      <c r="FE4" s="39">
        <v>1.32008826309199E-2</v>
      </c>
      <c r="FF4" s="39">
        <v>1.2108482280251799E-2</v>
      </c>
      <c r="FG4" s="39">
        <v>1.3827033611206199E-2</v>
      </c>
      <c r="FH4" s="39">
        <v>1.1439928898520101E-2</v>
      </c>
      <c r="FI4" s="39">
        <v>9.0528241858340505E-3</v>
      </c>
      <c r="FJ4" s="39">
        <v>8.453303802141E-3</v>
      </c>
      <c r="FK4" s="39">
        <v>2.0220663631516302E-3</v>
      </c>
      <c r="FL4" s="39">
        <v>2.8799846796612101E-3</v>
      </c>
      <c r="FM4" s="39">
        <v>4.3613392785217999E-3</v>
      </c>
      <c r="FN4" s="39">
        <v>2.5839793281653701E-4</v>
      </c>
      <c r="FO4" s="39">
        <v>7.7519379844960903E-4</v>
      </c>
      <c r="FP4" s="39">
        <v>7.7519379844960903E-4</v>
      </c>
      <c r="FQ4" s="39">
        <v>5.1679586563307305E-4</v>
      </c>
      <c r="FR4" s="39">
        <v>8.5791831650957999E-4</v>
      </c>
      <c r="FS4" s="39">
        <v>7.7519379844960903E-4</v>
      </c>
      <c r="FT4" s="39">
        <v>2.0220663631516302E-3</v>
      </c>
      <c r="FU4" s="39">
        <v>5.1679586563307305E-4</v>
      </c>
      <c r="FV4" s="39">
        <v>2.5839793281653701E-4</v>
      </c>
      <c r="FW4" s="39">
        <v>2.5839793281653701E-4</v>
      </c>
      <c r="FX4" s="39">
        <v>0</v>
      </c>
      <c r="FY4" s="39">
        <v>1.1163162493261099E-3</v>
      </c>
      <c r="FZ4" s="39">
        <v>7.7519379844960903E-4</v>
      </c>
      <c r="GA4" s="39">
        <v>1.14023214798408E-3</v>
      </c>
      <c r="GB4" s="39">
        <v>0</v>
      </c>
      <c r="GC4" s="39">
        <v>1.2998352884466E-3</v>
      </c>
      <c r="GD4" s="39">
        <v>0</v>
      </c>
      <c r="GE4" s="39">
        <v>1.1163162493261099E-3</v>
      </c>
      <c r="GF4" s="39">
        <v>1.45743870020262E-3</v>
      </c>
      <c r="GG4" s="39">
        <v>2.9039005783191799E-3</v>
      </c>
      <c r="GH4" s="39">
        <v>1.9981504644936599E-3</v>
      </c>
      <c r="GI4" s="39">
        <v>1.1163162493261099E-3</v>
      </c>
      <c r="GJ4" s="39">
        <v>2.3153570167122098E-3</v>
      </c>
      <c r="GK4" s="39">
        <v>1.39863008080062E-3</v>
      </c>
      <c r="GL4" s="39">
        <v>1.39863008080062E-3</v>
      </c>
      <c r="GM4" s="39">
        <v>2.5976708481867099E-3</v>
      </c>
      <c r="GN4" s="39">
        <v>2.6215867468446698E-3</v>
      </c>
      <c r="GO4" s="39">
        <v>0</v>
      </c>
      <c r="GP4" s="39">
        <v>2.36318881402814E-3</v>
      </c>
      <c r="GQ4" s="39">
        <v>7.7519379844960903E-4</v>
      </c>
      <c r="GR4" s="39">
        <v>4.9847755608727904E-3</v>
      </c>
      <c r="GS4" s="39">
        <v>2.5839793281653701E-4</v>
      </c>
      <c r="GT4" s="39">
        <v>2.3153570167122098E-3</v>
      </c>
      <c r="GU4" s="39">
        <v>5.9952038369304303E-4</v>
      </c>
      <c r="GV4" s="39">
        <v>1.6331121149591799E-3</v>
      </c>
      <c r="GW4" s="39">
        <v>2.28046429596817E-3</v>
      </c>
      <c r="GX4" s="39">
        <v>0</v>
      </c>
      <c r="GY4" s="39">
        <v>4.2068670644879397E-3</v>
      </c>
      <c r="GZ4" s="39">
        <v>2.3392729153701702E-3</v>
      </c>
      <c r="HA4" s="39">
        <v>1.71583663301916E-3</v>
      </c>
      <c r="HB4" s="39">
        <v>5.9952038369304303E-4</v>
      </c>
      <c r="HC4" s="39">
        <v>1.65702801361715E-3</v>
      </c>
      <c r="HD4" s="39">
        <v>1.1163162493261099E-3</v>
      </c>
      <c r="HE4" s="39">
        <v>1.9742345658357E-3</v>
      </c>
      <c r="HF4" s="39">
        <v>3.4316732660383199E-3</v>
      </c>
      <c r="HG4" s="39">
        <v>2.06718346253229E-3</v>
      </c>
      <c r="HH4" s="39">
        <v>7.7519379844960903E-4</v>
      </c>
      <c r="HI4" s="39">
        <v>1.65702801361715E-3</v>
      </c>
      <c r="HJ4" s="39">
        <v>3.5383136827562599E-3</v>
      </c>
      <c r="HK4" s="39">
        <v>1.1163162493261099E-3</v>
      </c>
      <c r="HL4" s="39">
        <v>1.39863008080062E-3</v>
      </c>
      <c r="HM4" s="39">
        <v>3.8896605122693902E-3</v>
      </c>
      <c r="HN4" s="39">
        <v>2.4089240973408001E-2</v>
      </c>
      <c r="HO4" s="39">
        <v>5.5855264109126099E-2</v>
      </c>
      <c r="HP4" s="39">
        <v>2.5232940262776799E-2</v>
      </c>
      <c r="HQ4" s="39">
        <v>2.4264161944715101E-2</v>
      </c>
      <c r="HR4" s="39">
        <v>2.23180628623715E-2</v>
      </c>
      <c r="HS4" s="39">
        <v>1.53386039783897E-2</v>
      </c>
      <c r="HT4" s="39">
        <v>1.35851599266913E-2</v>
      </c>
      <c r="HU4" s="39">
        <v>9.42612465951931E-3</v>
      </c>
      <c r="HV4" s="39">
        <v>9.9668364238103407E-3</v>
      </c>
      <c r="HW4" s="39">
        <v>4.04413272630323E-3</v>
      </c>
      <c r="HX4" s="39">
        <v>2.49103043146877E-3</v>
      </c>
      <c r="HY4" s="39">
        <v>9.6154895942971805E-3</v>
      </c>
      <c r="HZ4" s="39">
        <v>7.0758749220630702E-3</v>
      </c>
      <c r="IA4" s="39">
        <v>3.1732753332217901E-3</v>
      </c>
      <c r="IB4" s="39">
        <v>5.0196682816168597E-3</v>
      </c>
      <c r="IC4" s="39">
        <v>6.4531910831614903E-3</v>
      </c>
      <c r="ID4" s="39">
        <v>2.99760191846522E-3</v>
      </c>
      <c r="IE4" s="39">
        <v>5.4639640078265796E-3</v>
      </c>
      <c r="IF4" s="39">
        <v>1.1444723881286201E-2</v>
      </c>
      <c r="IG4" s="39">
        <v>6.9939028474525402E-3</v>
      </c>
      <c r="IH4" s="39">
        <v>4.3723161006078703E-3</v>
      </c>
      <c r="II4" s="39">
        <v>3.4316732660383199E-3</v>
      </c>
      <c r="IJ4" s="39">
        <v>3.2901401285763501E-3</v>
      </c>
      <c r="IK4" s="39">
        <v>6.9002015073065101E-3</v>
      </c>
      <c r="IL4" s="39">
        <v>6.92411740596445E-3</v>
      </c>
      <c r="IM4" s="39">
        <v>5.1843648742873399E-3</v>
      </c>
      <c r="IN4" s="39">
        <v>6.2775176684049397E-3</v>
      </c>
      <c r="IO4" s="39">
        <v>7.3479643749009404E-3</v>
      </c>
      <c r="IP4" s="39">
        <v>2.6455026455026402E-3</v>
      </c>
      <c r="IQ4" s="39">
        <v>5.6082118432238199E-3</v>
      </c>
      <c r="IR4" s="39">
        <v>7.63027820637546E-3</v>
      </c>
      <c r="IS4" s="39">
        <v>4.9259669414708001E-3</v>
      </c>
      <c r="IT4" s="39">
        <v>9.4178625353685107E-3</v>
      </c>
      <c r="IU4" s="39">
        <v>4.1268572443632096E-3</v>
      </c>
      <c r="IV4" s="39">
        <v>0</v>
      </c>
      <c r="IW4" s="39">
        <v>2.6455026455026402E-3</v>
      </c>
      <c r="IX4" s="39">
        <v>1.76366843033509E-3</v>
      </c>
      <c r="IY4" s="39">
        <v>8.2806283265887996E-4</v>
      </c>
    </row>
    <row r="5" spans="1:259" x14ac:dyDescent="0.3">
      <c r="A5" s="36" t="s">
        <v>216</v>
      </c>
      <c r="B5" s="39">
        <v>0.112790656589213</v>
      </c>
      <c r="C5" s="39">
        <v>0.187015244402985</v>
      </c>
      <c r="D5" s="39">
        <v>2.1318267279501198E-2</v>
      </c>
      <c r="E5" s="39"/>
      <c r="F5" s="39">
        <v>0.90433510100710401</v>
      </c>
      <c r="G5" s="39">
        <v>2.1318267279501198E-2</v>
      </c>
      <c r="H5" s="39"/>
      <c r="I5" s="39">
        <v>0.99488732494626397</v>
      </c>
      <c r="J5" s="39">
        <v>1.3429660699753E-3</v>
      </c>
      <c r="K5" s="39">
        <v>8.7562615388336103E-4</v>
      </c>
      <c r="L5" s="39">
        <v>8.26004130465743E-4</v>
      </c>
      <c r="M5" s="39">
        <v>1.02366418265419E-3</v>
      </c>
      <c r="N5" s="39">
        <v>7.3289061387266704E-4</v>
      </c>
      <c r="O5" s="39">
        <v>1.3116822664729301E-3</v>
      </c>
      <c r="P5" s="39">
        <v>1.11515667673015E-3</v>
      </c>
      <c r="Q5" s="39">
        <v>7.5664979633529596E-4</v>
      </c>
      <c r="R5" s="39">
        <v>1.7853444936629E-3</v>
      </c>
      <c r="S5" s="39">
        <v>1.7027196229777899E-3</v>
      </c>
      <c r="T5" s="39">
        <v>1.76398881497466E-3</v>
      </c>
      <c r="U5" s="39">
        <v>2.4737900507600299E-3</v>
      </c>
      <c r="V5" s="39">
        <v>2.4850917442899001E-3</v>
      </c>
      <c r="W5" s="39">
        <v>4.2070737647255897E-3</v>
      </c>
      <c r="X5" s="39">
        <v>6.2128839395598004E-3</v>
      </c>
      <c r="Y5" s="39">
        <v>9.7085314482504795E-3</v>
      </c>
      <c r="Z5" s="39">
        <v>1.30094474107387E-2</v>
      </c>
      <c r="AA5" s="39">
        <v>1.8477877929994099E-2</v>
      </c>
      <c r="AB5" s="39">
        <v>2.6955719107776999E-2</v>
      </c>
      <c r="AC5" s="39">
        <v>4.1674411121955503E-2</v>
      </c>
      <c r="AD5" s="39">
        <v>4.82685327310284E-2</v>
      </c>
      <c r="AE5" s="39">
        <v>6.0280670410838601E-2</v>
      </c>
      <c r="AF5" s="39">
        <v>6.1432910187257703E-2</v>
      </c>
      <c r="AG5" s="39">
        <v>6.1445294121523497E-2</v>
      </c>
      <c r="AH5" s="39">
        <v>3.7818850850858898E-2</v>
      </c>
      <c r="AI5" s="39">
        <v>1.1813824019295E-2</v>
      </c>
      <c r="AJ5" s="39">
        <v>1.3491750783438099E-2</v>
      </c>
      <c r="AK5" s="39">
        <v>1.70579122470082E-2</v>
      </c>
      <c r="AL5" s="39">
        <v>2.1450985216635399E-2</v>
      </c>
      <c r="AM5" s="39">
        <v>2.2788752712187402E-2</v>
      </c>
      <c r="AN5" s="39">
        <v>1.09977330583314E-2</v>
      </c>
      <c r="AO5" s="39">
        <v>3.32476705791952E-3</v>
      </c>
      <c r="AP5" s="39">
        <v>6.0204412902764301E-3</v>
      </c>
      <c r="AQ5" s="39">
        <v>3.8948799998443401E-3</v>
      </c>
      <c r="AR5" s="39">
        <v>1.71179747253166E-3</v>
      </c>
      <c r="AS5" s="39">
        <v>3.3269223362475502E-3</v>
      </c>
      <c r="AT5" s="39">
        <v>2.1697432307449202E-3</v>
      </c>
      <c r="AU5" s="39">
        <v>1.83762116793478E-3</v>
      </c>
      <c r="AV5" s="39">
        <v>2.8767953206646E-3</v>
      </c>
      <c r="AW5" s="39">
        <v>3.68750070899814E-3</v>
      </c>
      <c r="AX5" s="39">
        <v>3.12850978821536E-3</v>
      </c>
      <c r="AY5" s="39">
        <v>3.46176188410686E-3</v>
      </c>
      <c r="AZ5" s="39">
        <v>2.6023430245830301E-3</v>
      </c>
      <c r="BA5" s="39">
        <v>2.4653973080378802E-3</v>
      </c>
      <c r="BB5" s="39">
        <v>3.0342263194045099E-3</v>
      </c>
      <c r="BC5" s="39">
        <v>3.7706142479462302E-3</v>
      </c>
      <c r="BD5" s="39">
        <v>4.2668361515994201E-3</v>
      </c>
      <c r="BE5" s="39">
        <v>6.1580940098388904E-3</v>
      </c>
      <c r="BF5" s="39">
        <v>6.1957902477217802E-3</v>
      </c>
      <c r="BG5" s="39">
        <v>6.14798541901316E-3</v>
      </c>
      <c r="BH5" s="39">
        <v>2.0893303583331899E-3</v>
      </c>
      <c r="BI5" s="39">
        <v>2.1637282294756301E-3</v>
      </c>
      <c r="BJ5" s="39">
        <v>1.3123619742589801E-3</v>
      </c>
      <c r="BK5" s="39">
        <v>1.11351106852743E-3</v>
      </c>
      <c r="BL5" s="39">
        <v>1.8384796282491199E-3</v>
      </c>
      <c r="BM5" s="39">
        <v>1.76398881497466E-3</v>
      </c>
      <c r="BN5" s="39">
        <v>1.2379202706267001E-3</v>
      </c>
      <c r="BO5" s="39">
        <v>1.22963231573921E-3</v>
      </c>
      <c r="BP5" s="39">
        <v>3.9876327889646203E-4</v>
      </c>
      <c r="BQ5" s="39">
        <v>5.13859280861551E-4</v>
      </c>
      <c r="BR5" s="39">
        <v>2.2668865407213198E-3</v>
      </c>
      <c r="BS5" s="39">
        <v>1.36130422747928E-3</v>
      </c>
      <c r="BT5" s="39">
        <v>2.53795530610912E-3</v>
      </c>
      <c r="BU5" s="39">
        <v>1.7436092718909201E-3</v>
      </c>
      <c r="BV5" s="39">
        <v>1.5214698722679199E-3</v>
      </c>
      <c r="BW5" s="39">
        <v>3.0622578201861999E-3</v>
      </c>
      <c r="BX5" s="39">
        <v>1.7192955327527701E-3</v>
      </c>
      <c r="BY5" s="39">
        <v>2.6554290495270699E-3</v>
      </c>
      <c r="BZ5" s="39">
        <v>3.43298959830097E-3</v>
      </c>
      <c r="CA5" s="39">
        <v>3.2048351974086802E-3</v>
      </c>
      <c r="CB5" s="39">
        <v>3.5496539910467601E-3</v>
      </c>
      <c r="CC5" s="39">
        <v>3.63011069594832E-3</v>
      </c>
      <c r="CD5" s="39">
        <v>1.9924147886339599E-3</v>
      </c>
      <c r="CE5" s="39">
        <v>1.9679471520189602E-3</v>
      </c>
      <c r="CF5" s="39">
        <v>3.50453523858102E-3</v>
      </c>
      <c r="CG5" s="39">
        <v>3.1363231632168102E-3</v>
      </c>
      <c r="CH5" s="39">
        <v>2.75793942740409E-3</v>
      </c>
      <c r="CI5" s="39">
        <v>4.5524794459110198E-3</v>
      </c>
      <c r="CJ5" s="39">
        <v>4.8889611750194198E-3</v>
      </c>
      <c r="CK5" s="39">
        <v>4.0236196260454897E-3</v>
      </c>
      <c r="CL5" s="39">
        <v>7.2795032453603298E-3</v>
      </c>
      <c r="CM5" s="39">
        <v>8.5149837774364801E-3</v>
      </c>
      <c r="CN5" s="39">
        <v>1.0957826396616801E-2</v>
      </c>
      <c r="CO5" s="39">
        <v>1.23080022840488E-2</v>
      </c>
      <c r="CP5" s="39">
        <v>1.07995082352024E-2</v>
      </c>
      <c r="CQ5" s="39">
        <v>1.39117936506099E-2</v>
      </c>
      <c r="CR5" s="39">
        <v>1.3957696390276801E-2</v>
      </c>
      <c r="CS5" s="39">
        <v>1.0797222394128701E-2</v>
      </c>
      <c r="CT5" s="39">
        <v>1.6926461173945601E-2</v>
      </c>
      <c r="CU5" s="39">
        <v>1.5397537521097E-2</v>
      </c>
      <c r="CV5" s="39">
        <v>8.4233172793841994E-3</v>
      </c>
      <c r="CW5" s="39">
        <v>7.4320402671821896E-3</v>
      </c>
      <c r="CX5" s="39">
        <v>4.0419416986455401E-3</v>
      </c>
      <c r="CY5" s="39">
        <v>2.7838086698674402E-3</v>
      </c>
      <c r="CZ5" s="39">
        <v>2.26461358710311E-3</v>
      </c>
      <c r="DA5" s="39">
        <v>1.56310030620524E-3</v>
      </c>
      <c r="DB5" s="39">
        <v>2.1718985090729598E-3</v>
      </c>
      <c r="DC5" s="39">
        <v>3.35240233065375E-3</v>
      </c>
      <c r="DD5" s="39">
        <v>1.7192955327527701E-3</v>
      </c>
      <c r="DE5" s="39">
        <v>2.0587224348555901E-3</v>
      </c>
      <c r="DF5" s="39">
        <v>3.56856993118446E-3</v>
      </c>
      <c r="DG5" s="39">
        <v>3.5850967313172501E-3</v>
      </c>
      <c r="DH5" s="39">
        <v>3.6485083141866502E-3</v>
      </c>
      <c r="DI5" s="39">
        <v>3.59360714932955E-3</v>
      </c>
      <c r="DJ5" s="39">
        <v>5.6666579038129102E-3</v>
      </c>
      <c r="DK5" s="39">
        <v>1.9415888298526199E-3</v>
      </c>
      <c r="DL5" s="39">
        <v>4.53133334289209E-3</v>
      </c>
      <c r="DM5" s="39">
        <v>4.3642942365198197E-3</v>
      </c>
      <c r="DN5" s="39">
        <v>5.34395865897337E-3</v>
      </c>
      <c r="DO5" s="39">
        <v>5.7822527716715703E-3</v>
      </c>
      <c r="DP5" s="39">
        <v>2.2659104051168102E-3</v>
      </c>
      <c r="DQ5" s="39">
        <v>3.1008254058389499E-3</v>
      </c>
      <c r="DR5" s="39">
        <v>4.6086154316841198E-3</v>
      </c>
      <c r="DS5" s="39">
        <v>2.6479438767614502E-3</v>
      </c>
      <c r="DT5" s="39">
        <v>5.2052043710654403E-3</v>
      </c>
      <c r="DU5" s="39">
        <v>3.0233695521242701E-3</v>
      </c>
      <c r="DV5" s="39">
        <v>8.2598102335536792E-3</v>
      </c>
      <c r="DW5" s="39">
        <v>6.1304254423670199E-3</v>
      </c>
      <c r="DX5" s="39">
        <v>6.4820685879465496E-3</v>
      </c>
      <c r="DY5" s="39">
        <v>7.44115046019734E-3</v>
      </c>
      <c r="DZ5" s="39">
        <v>4.6207561295225404E-3</v>
      </c>
      <c r="EA5" s="39">
        <v>7.7415286282110701E-3</v>
      </c>
      <c r="EB5" s="39">
        <v>1.05718651762192E-2</v>
      </c>
      <c r="EC5" s="39">
        <v>4.0183259537946003E-3</v>
      </c>
      <c r="ED5" s="39">
        <v>6.5056384299749101E-3</v>
      </c>
      <c r="EE5" s="39">
        <v>5.2937609727878997E-4</v>
      </c>
      <c r="EF5" s="39">
        <v>4.7169811320754501E-4</v>
      </c>
      <c r="EG5" s="39">
        <v>4.7169811320754501E-4</v>
      </c>
      <c r="EH5" s="39">
        <v>0</v>
      </c>
      <c r="EI5" s="39">
        <v>0</v>
      </c>
      <c r="EJ5" s="39">
        <v>6.0300063421594801E-4</v>
      </c>
      <c r="EK5" s="39">
        <v>8.1181562650066799E-4</v>
      </c>
      <c r="EL5" s="39">
        <v>1.13986939069377E-3</v>
      </c>
      <c r="EM5" s="39">
        <v>2.9372126208974101E-4</v>
      </c>
      <c r="EN5" s="39">
        <v>5.5576128756587204E-4</v>
      </c>
      <c r="EO5" s="39">
        <v>7.3615257796139999E-4</v>
      </c>
      <c r="EP5" s="39">
        <v>3.8843772097109299E-4</v>
      </c>
      <c r="EQ5" s="39">
        <v>4.0881726405482901E-4</v>
      </c>
      <c r="ER5" s="39">
        <v>2.5284450063210999E-4</v>
      </c>
      <c r="ES5" s="39">
        <v>1.32462034738757E-3</v>
      </c>
      <c r="ET5" s="39">
        <v>1.7425840266442299E-3</v>
      </c>
      <c r="EU5" s="39">
        <v>2.6876777176822299E-3</v>
      </c>
      <c r="EV5" s="39">
        <v>3.74825665874248E-3</v>
      </c>
      <c r="EW5" s="39">
        <v>5.6566206848354403E-3</v>
      </c>
      <c r="EX5" s="39">
        <v>2.1845919358269902E-2</v>
      </c>
      <c r="EY5" s="39">
        <v>2.4708474380960601E-2</v>
      </c>
      <c r="EZ5" s="39">
        <v>2.9721972880645101E-2</v>
      </c>
      <c r="FA5" s="39">
        <v>2.6251808172560901E-2</v>
      </c>
      <c r="FB5" s="39">
        <v>3.1604915270537499E-2</v>
      </c>
      <c r="FC5" s="39">
        <v>4.4876119985078497E-2</v>
      </c>
      <c r="FD5" s="39">
        <v>1.4363047058172901E-2</v>
      </c>
      <c r="FE5" s="39">
        <v>7.7610945304572403E-3</v>
      </c>
      <c r="FF5" s="39">
        <v>1.0048681836507801E-2</v>
      </c>
      <c r="FG5" s="39">
        <v>9.6897268716453107E-3</v>
      </c>
      <c r="FH5" s="39">
        <v>1.5486851648315E-2</v>
      </c>
      <c r="FI5" s="39">
        <v>1.5781245129780901E-2</v>
      </c>
      <c r="FJ5" s="39">
        <v>3.0656722054378002E-3</v>
      </c>
      <c r="FK5" s="39">
        <v>1.77608040317091E-3</v>
      </c>
      <c r="FL5" s="39">
        <v>2.9405222183143398E-3</v>
      </c>
      <c r="FM5" s="39">
        <v>1.36420029083151E-3</v>
      </c>
      <c r="FN5" s="39">
        <v>1.6599591559591301E-3</v>
      </c>
      <c r="FO5" s="39">
        <v>9.2176897495984799E-4</v>
      </c>
      <c r="FP5" s="39">
        <v>1.00631377339267E-3</v>
      </c>
      <c r="FQ5" s="39">
        <v>1.13185300857329E-3</v>
      </c>
      <c r="FR5" s="39">
        <v>2.4064010696592101E-3</v>
      </c>
      <c r="FS5" s="39">
        <v>1.9640188634297401E-3</v>
      </c>
      <c r="FT5" s="39">
        <v>5.2612472555379599E-3</v>
      </c>
      <c r="FU5" s="39">
        <v>2.8722817568894899E-3</v>
      </c>
      <c r="FV5" s="39">
        <v>2.84986461076787E-3</v>
      </c>
      <c r="FW5" s="39">
        <v>1.91689873011281E-3</v>
      </c>
      <c r="FX5" s="39">
        <v>1.9496543216153E-3</v>
      </c>
      <c r="FY5" s="39">
        <v>2.35434028996187E-3</v>
      </c>
      <c r="FZ5" s="39">
        <v>1.34585835078565E-3</v>
      </c>
      <c r="GA5" s="39">
        <v>1.8587052738560099E-3</v>
      </c>
      <c r="GB5" s="39">
        <v>3.1076556652455899E-3</v>
      </c>
      <c r="GC5" s="39">
        <v>2.6294467758237899E-3</v>
      </c>
      <c r="GD5" s="39">
        <v>8.4457520195050893E-3</v>
      </c>
      <c r="GE5" s="39">
        <v>3.0550442201875902E-3</v>
      </c>
      <c r="GF5" s="39">
        <v>1.30219031381045E-3</v>
      </c>
      <c r="GG5" s="39">
        <v>1.95176049030115E-3</v>
      </c>
      <c r="GH5" s="39">
        <v>4.6292853424555397E-4</v>
      </c>
      <c r="GI5" s="39">
        <v>1.6507765185706099E-3</v>
      </c>
      <c r="GJ5" s="39">
        <v>2.3738975949179498E-3</v>
      </c>
      <c r="GK5" s="39">
        <v>1.0717758467554601E-3</v>
      </c>
      <c r="GL5" s="39">
        <v>8.0554293991341004E-4</v>
      </c>
      <c r="GM5" s="39">
        <v>9.1262255975801498E-4</v>
      </c>
      <c r="GN5" s="39">
        <v>1.03089908529783E-3</v>
      </c>
      <c r="GO5" s="39">
        <v>1.19817354225042E-3</v>
      </c>
      <c r="GP5" s="39">
        <v>1.4571507194419801E-3</v>
      </c>
      <c r="GQ5" s="39">
        <v>3.3636678019969301E-3</v>
      </c>
      <c r="GR5" s="39">
        <v>4.3986003751586697E-3</v>
      </c>
      <c r="GS5" s="39">
        <v>1.25829981371044E-3</v>
      </c>
      <c r="GT5" s="39">
        <v>2.0137704673221998E-3</v>
      </c>
      <c r="GU5" s="39">
        <v>2.4228593041440301E-3</v>
      </c>
      <c r="GV5" s="39">
        <v>4.0989128100017997E-3</v>
      </c>
      <c r="GW5" s="39">
        <v>9.3665605595988095E-3</v>
      </c>
      <c r="GX5" s="39">
        <v>2.6866291377043599E-3</v>
      </c>
      <c r="GY5" s="39">
        <v>3.3691450253610701E-3</v>
      </c>
      <c r="GZ5" s="39">
        <v>1.9424963998091499E-3</v>
      </c>
      <c r="HA5" s="39">
        <v>1.7813055097738199E-3</v>
      </c>
      <c r="HB5" s="39">
        <v>1.4888319560555901E-3</v>
      </c>
      <c r="HC5" s="39">
        <v>2.4746613985298701E-3</v>
      </c>
      <c r="HD5" s="39">
        <v>1.75275568709276E-3</v>
      </c>
      <c r="HE5" s="39">
        <v>1.8912940804261501E-3</v>
      </c>
      <c r="HF5" s="39">
        <v>3.49597571092653E-3</v>
      </c>
      <c r="HG5" s="39">
        <v>2.4654658736858498E-3</v>
      </c>
      <c r="HH5" s="39">
        <v>1.5202907295443801E-3</v>
      </c>
      <c r="HI5" s="39">
        <v>3.4085219616859699E-3</v>
      </c>
      <c r="HJ5" s="39">
        <v>2.2351924166522001E-3</v>
      </c>
      <c r="HK5" s="39">
        <v>3.3035976201694099E-3</v>
      </c>
      <c r="HL5" s="39">
        <v>3.4098187796996701E-3</v>
      </c>
      <c r="HM5" s="39">
        <v>1.9945700669619999E-3</v>
      </c>
      <c r="HN5" s="39">
        <v>3.4876181585486103E-2</v>
      </c>
      <c r="HO5" s="39">
        <v>8.9065852566591094E-2</v>
      </c>
      <c r="HP5" s="39">
        <v>6.6465295392030999E-2</v>
      </c>
      <c r="HQ5" s="39">
        <v>3.6044231779331803E-2</v>
      </c>
      <c r="HR5" s="39">
        <v>1.14264249637148E-2</v>
      </c>
      <c r="HS5" s="39">
        <v>1.2384030757004101E-2</v>
      </c>
      <c r="HT5" s="39">
        <v>6.47959853467451E-3</v>
      </c>
      <c r="HU5" s="39">
        <v>4.7107122754964301E-3</v>
      </c>
      <c r="HV5" s="39">
        <v>3.40141314952202E-3</v>
      </c>
      <c r="HW5" s="39">
        <v>5.3680634835272904E-3</v>
      </c>
      <c r="HX5" s="39">
        <v>3.5289899877405202E-3</v>
      </c>
      <c r="HY5" s="39">
        <v>4.2038862611605598E-3</v>
      </c>
      <c r="HZ5" s="39">
        <v>4.5111076972852004E-3</v>
      </c>
      <c r="IA5" s="39">
        <v>6.5513342946180997E-3</v>
      </c>
      <c r="IB5" s="39">
        <v>4.5710859787335698E-3</v>
      </c>
      <c r="IC5" s="39">
        <v>8.12642838117523E-3</v>
      </c>
      <c r="ID5" s="39">
        <v>3.21096787396813E-3</v>
      </c>
      <c r="IE5" s="39">
        <v>4.4395749444606503E-3</v>
      </c>
      <c r="IF5" s="39">
        <v>6.47426178149536E-3</v>
      </c>
      <c r="IG5" s="39">
        <v>6.5294181643785901E-3</v>
      </c>
      <c r="IH5" s="39">
        <v>4.9770990798153301E-3</v>
      </c>
      <c r="II5" s="39">
        <v>5.8650569033045098E-3</v>
      </c>
      <c r="IJ5" s="39">
        <v>7.6568551673760702E-3</v>
      </c>
      <c r="IK5" s="39">
        <v>7.6576154084060403E-3</v>
      </c>
      <c r="IL5" s="39">
        <v>8.1253961559382294E-3</v>
      </c>
      <c r="IM5" s="39">
        <v>8.0807585519088107E-3</v>
      </c>
      <c r="IN5" s="39">
        <v>6.68780584271723E-3</v>
      </c>
      <c r="IO5" s="39">
        <v>4.4417859009811701E-3</v>
      </c>
      <c r="IP5" s="39">
        <v>4.7913973509880001E-3</v>
      </c>
      <c r="IQ5" s="39">
        <v>5.8352047665845702E-3</v>
      </c>
      <c r="IR5" s="39">
        <v>9.4748382383363899E-3</v>
      </c>
      <c r="IS5" s="39">
        <v>6.6143031012263999E-3</v>
      </c>
      <c r="IT5" s="39">
        <v>1.00840942549092E-2</v>
      </c>
      <c r="IU5" s="39">
        <v>4.0604013139815499E-3</v>
      </c>
      <c r="IV5" s="39">
        <v>4.6679646959332704E-3</v>
      </c>
      <c r="IW5" s="39">
        <v>1.3238955392448201E-2</v>
      </c>
      <c r="IX5" s="39">
        <v>6.0910236824074796E-3</v>
      </c>
      <c r="IY5" s="39">
        <v>5.6674924628386802E-3</v>
      </c>
    </row>
    <row r="6" spans="1:259" x14ac:dyDescent="0.3">
      <c r="A6" s="36" t="s">
        <v>217</v>
      </c>
      <c r="B6" s="39">
        <v>0.109999541742743</v>
      </c>
      <c r="C6" s="39">
        <v>0</v>
      </c>
      <c r="D6" s="39">
        <v>8.0940843417163094E-3</v>
      </c>
      <c r="E6" s="39"/>
      <c r="F6" s="39">
        <v>2.2150577295687599</v>
      </c>
      <c r="G6" s="39">
        <v>8.0940843417163094E-3</v>
      </c>
      <c r="H6" s="39"/>
      <c r="I6" s="39">
        <v>4.95164416697662</v>
      </c>
      <c r="J6" s="39">
        <v>7.9572993398595499E-4</v>
      </c>
      <c r="K6" s="39">
        <v>6.1122128130917702E-4</v>
      </c>
      <c r="L6" s="39">
        <v>6.1122128130917702E-4</v>
      </c>
      <c r="M6" s="39">
        <v>2.0815791613032699E-3</v>
      </c>
      <c r="N6" s="39">
        <v>3.9015017867220802E-4</v>
      </c>
      <c r="O6" s="39">
        <v>2.0687519678086802E-3</v>
      </c>
      <c r="P6" s="39">
        <v>0</v>
      </c>
      <c r="Q6" s="39">
        <v>4.2998553130479299E-4</v>
      </c>
      <c r="R6" s="39">
        <v>1.06010968902736E-3</v>
      </c>
      <c r="S6" s="39">
        <v>3.6695270512631702E-4</v>
      </c>
      <c r="T6" s="39">
        <v>9.2264413693395205E-4</v>
      </c>
      <c r="U6" s="39">
        <v>2.6418281268033002E-3</v>
      </c>
      <c r="V6" s="39">
        <v>2.4585182254469201E-3</v>
      </c>
      <c r="W6" s="39">
        <v>4.8490520779310301E-3</v>
      </c>
      <c r="X6" s="39">
        <v>9.9072406948360406E-3</v>
      </c>
      <c r="Y6" s="39">
        <v>1.1548824282235E-2</v>
      </c>
      <c r="Z6" s="39">
        <v>1.3566430624058899E-2</v>
      </c>
      <c r="AA6" s="39">
        <v>2.1687246789965E-2</v>
      </c>
      <c r="AB6" s="39">
        <v>2.8331935731133899E-2</v>
      </c>
      <c r="AC6" s="39">
        <v>3.6548911233871599E-2</v>
      </c>
      <c r="AD6" s="39">
        <v>5.8247371560738399E-2</v>
      </c>
      <c r="AE6" s="39">
        <v>5.3993572875234798E-2</v>
      </c>
      <c r="AF6" s="39">
        <v>6.23738491954429E-2</v>
      </c>
      <c r="AG6" s="39">
        <v>4.4720067132057201E-2</v>
      </c>
      <c r="AH6" s="39">
        <v>3.38516895177602E-2</v>
      </c>
      <c r="AI6" s="39">
        <v>2.43969182720013E-2</v>
      </c>
      <c r="AJ6" s="39">
        <v>2.0675450958268799E-2</v>
      </c>
      <c r="AK6" s="39">
        <v>1.9208118065732398E-2</v>
      </c>
      <c r="AL6" s="39">
        <v>1.7262363780478102E-2</v>
      </c>
      <c r="AM6" s="39">
        <v>1.8803988753924701E-2</v>
      </c>
      <c r="AN6" s="39">
        <v>1.4551109609366101E-2</v>
      </c>
      <c r="AO6" s="39">
        <v>3.7673860523624301E-3</v>
      </c>
      <c r="AP6" s="39">
        <v>3.2228105147886401E-3</v>
      </c>
      <c r="AQ6" s="39">
        <v>2.25216380708746E-3</v>
      </c>
      <c r="AR6" s="39">
        <v>3.26912889106878E-3</v>
      </c>
      <c r="AS6" s="39">
        <v>2.8255347465979798E-3</v>
      </c>
      <c r="AT6" s="39">
        <v>2.7027741387837E-3</v>
      </c>
      <c r="AU6" s="39">
        <v>1.9443783039668199E-3</v>
      </c>
      <c r="AV6" s="39">
        <v>1.2447429758822501E-3</v>
      </c>
      <c r="AW6" s="39">
        <v>1.5711920056868201E-3</v>
      </c>
      <c r="AX6" s="39">
        <v>3.8400763573513299E-3</v>
      </c>
      <c r="AY6" s="39">
        <v>2.0537765783726399E-3</v>
      </c>
      <c r="AZ6" s="39">
        <v>1.4644597276501799E-3</v>
      </c>
      <c r="BA6" s="39">
        <v>2.3199880754747998E-3</v>
      </c>
      <c r="BB6" s="39">
        <v>1.5231894349196E-3</v>
      </c>
      <c r="BC6" s="39">
        <v>4.5780288797576501E-4</v>
      </c>
      <c r="BD6" s="39">
        <v>1.5578296722783499E-3</v>
      </c>
      <c r="BE6" s="39">
        <v>8.4084773890447204E-4</v>
      </c>
      <c r="BF6" s="39">
        <v>1.4799867466668199E-3</v>
      </c>
      <c r="BG6" s="39">
        <v>6.7838822359717597E-4</v>
      </c>
      <c r="BH6" s="39">
        <v>1.4333611182952501E-3</v>
      </c>
      <c r="BI6" s="39">
        <v>1.6387574864543499E-3</v>
      </c>
      <c r="BJ6" s="39">
        <v>2.0274708037509902E-3</v>
      </c>
      <c r="BK6" s="39">
        <v>7.5314626064423504E-4</v>
      </c>
      <c r="BL6" s="39">
        <v>8.2790429769129498E-4</v>
      </c>
      <c r="BM6" s="39">
        <v>8.4480121132242305E-4</v>
      </c>
      <c r="BN6" s="39">
        <v>1.5448862310651801E-3</v>
      </c>
      <c r="BO6" s="39">
        <v>8.3407407482023602E-4</v>
      </c>
      <c r="BP6" s="39">
        <v>2.4243276797463599E-3</v>
      </c>
      <c r="BQ6" s="39">
        <v>2.0943440697191299E-3</v>
      </c>
      <c r="BR6" s="39">
        <v>2.2548298034566401E-3</v>
      </c>
      <c r="BS6" s="39">
        <v>2.1774057700403998E-3</v>
      </c>
      <c r="BT6" s="39">
        <v>1.85317304494682E-3</v>
      </c>
      <c r="BU6" s="39">
        <v>2.9225848410399999E-4</v>
      </c>
      <c r="BV6" s="39">
        <v>7.08228578441481E-4</v>
      </c>
      <c r="BW6" s="39">
        <v>1.06710154089381E-3</v>
      </c>
      <c r="BX6" s="39">
        <v>9.5461837792353195E-4</v>
      </c>
      <c r="BY6" s="39">
        <v>2.45869459450101E-3</v>
      </c>
      <c r="BZ6" s="39">
        <v>2.2113537925997702E-3</v>
      </c>
      <c r="CA6" s="39">
        <v>1.9248461934294101E-3</v>
      </c>
      <c r="CB6" s="39">
        <v>1.62992171295623E-3</v>
      </c>
      <c r="CC6" s="39">
        <v>2.17432088147593E-3</v>
      </c>
      <c r="CD6" s="39">
        <v>2.9195823710412498E-3</v>
      </c>
      <c r="CE6" s="39">
        <v>3.4272074160569201E-3</v>
      </c>
      <c r="CF6" s="39">
        <v>3.07835311082878E-3</v>
      </c>
      <c r="CG6" s="39">
        <v>6.08102798165418E-3</v>
      </c>
      <c r="CH6" s="39">
        <v>2.98978304871506E-3</v>
      </c>
      <c r="CI6" s="39">
        <v>5.78130361866657E-3</v>
      </c>
      <c r="CJ6" s="39">
        <v>6.4401434672477298E-3</v>
      </c>
      <c r="CK6" s="39">
        <v>1.18778423548588E-2</v>
      </c>
      <c r="CL6" s="39">
        <v>1.0877437710879E-2</v>
      </c>
      <c r="CM6" s="39">
        <v>7.7719781251565402E-3</v>
      </c>
      <c r="CN6" s="39">
        <v>1.53850265826725E-2</v>
      </c>
      <c r="CO6" s="39">
        <v>1.50549798216198E-2</v>
      </c>
      <c r="CP6" s="39">
        <v>2.1420556155858899E-2</v>
      </c>
      <c r="CQ6" s="39">
        <v>2.2907977981946399E-2</v>
      </c>
      <c r="CR6" s="39">
        <v>2.4807386984607702E-2</v>
      </c>
      <c r="CS6" s="39">
        <v>2.3132343290104301E-2</v>
      </c>
      <c r="CT6" s="39">
        <v>1.9381732154893399E-2</v>
      </c>
      <c r="CU6" s="39">
        <v>2.23290248877837E-2</v>
      </c>
      <c r="CV6" s="39">
        <v>1.7976679814327701E-2</v>
      </c>
      <c r="CW6" s="39">
        <v>9.3003039162201703E-3</v>
      </c>
      <c r="CX6" s="39">
        <v>9.0548544773230103E-3</v>
      </c>
      <c r="CY6" s="39">
        <v>2.9706698303729401E-3</v>
      </c>
      <c r="CZ6" s="39">
        <v>5.1178163533737399E-3</v>
      </c>
      <c r="DA6" s="39">
        <v>2.8156761939492798E-3</v>
      </c>
      <c r="DB6" s="39">
        <v>2.5449236019524698E-3</v>
      </c>
      <c r="DC6" s="39">
        <v>2.2094624295956999E-3</v>
      </c>
      <c r="DD6" s="39">
        <v>2.6791035610683302E-3</v>
      </c>
      <c r="DE6" s="39">
        <v>4.9102627868096204E-3</v>
      </c>
      <c r="DF6" s="39">
        <v>8.2260243540311206E-3</v>
      </c>
      <c r="DG6" s="39">
        <v>5.7753908996631296E-3</v>
      </c>
      <c r="DH6" s="39">
        <v>6.0418449199064897E-3</v>
      </c>
      <c r="DI6" s="39">
        <v>9.4858446572718292E-3</v>
      </c>
      <c r="DJ6" s="39">
        <v>5.6074392870419801E-3</v>
      </c>
      <c r="DK6" s="39">
        <v>4.1408972923493497E-3</v>
      </c>
      <c r="DL6" s="39">
        <v>3.5502105470124E-3</v>
      </c>
      <c r="DM6" s="39">
        <v>4.6848775686737596E-3</v>
      </c>
      <c r="DN6" s="39">
        <v>3.16666438532269E-3</v>
      </c>
      <c r="DO6" s="39">
        <v>2.7908945092392301E-3</v>
      </c>
      <c r="DP6" s="39">
        <v>1.90314939728383E-3</v>
      </c>
      <c r="DQ6" s="39">
        <v>4.6576207916329097E-3</v>
      </c>
      <c r="DR6" s="39">
        <v>3.6813056175638002E-3</v>
      </c>
      <c r="DS6" s="39">
        <v>2.5501731761251099E-3</v>
      </c>
      <c r="DT6" s="39">
        <v>3.8308216916579201E-3</v>
      </c>
      <c r="DU6" s="39">
        <v>4.7236254737475702E-3</v>
      </c>
      <c r="DV6" s="39">
        <v>2.9651922680433902E-3</v>
      </c>
      <c r="DW6" s="39">
        <v>2.7779510680260499E-3</v>
      </c>
      <c r="DX6" s="39">
        <v>2.2873053552072298E-3</v>
      </c>
      <c r="DY6" s="39">
        <v>5.4169368294060896E-3</v>
      </c>
      <c r="DZ6" s="39">
        <v>2.9954515150829898E-3</v>
      </c>
      <c r="EA6" s="39">
        <v>5.3119195453194103E-3</v>
      </c>
      <c r="EB6" s="39">
        <v>8.3715896338470595E-4</v>
      </c>
      <c r="EC6" s="39">
        <v>1.1263325589242301E-3</v>
      </c>
      <c r="ED6" s="39">
        <v>4.28506753108414E-4</v>
      </c>
      <c r="EE6" s="39">
        <v>0</v>
      </c>
      <c r="EF6" s="39">
        <v>0</v>
      </c>
      <c r="EG6" s="39">
        <v>6.1122128130917702E-4</v>
      </c>
      <c r="EH6" s="39">
        <v>0</v>
      </c>
      <c r="EI6" s="39">
        <v>4.2998553130479299E-4</v>
      </c>
      <c r="EJ6" s="39">
        <v>0</v>
      </c>
      <c r="EK6" s="39">
        <v>2.4987374991134702E-3</v>
      </c>
      <c r="EL6" s="39">
        <v>1.0343759839043401E-3</v>
      </c>
      <c r="EM6" s="39">
        <v>8.8682940371237397E-5</v>
      </c>
      <c r="EN6" s="39">
        <v>0</v>
      </c>
      <c r="EO6" s="39">
        <v>4.7778469017136302E-4</v>
      </c>
      <c r="EP6" s="39">
        <v>7.6695828571089395E-4</v>
      </c>
      <c r="EQ6" s="39">
        <v>1.5568585122305699E-4</v>
      </c>
      <c r="ER6" s="39">
        <v>0</v>
      </c>
      <c r="ES6" s="39">
        <v>7.7842925611529295E-5</v>
      </c>
      <c r="ET6" s="39">
        <v>1.6138933831785899E-3</v>
      </c>
      <c r="EU6" s="39">
        <v>2.9225848410399999E-4</v>
      </c>
      <c r="EV6" s="39">
        <v>7.4020281943105895E-4</v>
      </c>
      <c r="EW6" s="39">
        <v>1.84100973606545E-2</v>
      </c>
      <c r="EX6" s="39">
        <v>2.8179501482628301E-2</v>
      </c>
      <c r="EY6" s="39">
        <v>3.1947707878180298E-2</v>
      </c>
      <c r="EZ6" s="39">
        <v>3.7051159563257698E-2</v>
      </c>
      <c r="FA6" s="39">
        <v>4.4062327006075298E-2</v>
      </c>
      <c r="FB6" s="39">
        <v>4.01619144329773E-2</v>
      </c>
      <c r="FC6" s="39">
        <v>3.9048938298183102E-2</v>
      </c>
      <c r="FD6" s="39">
        <v>3.3378236885211597E-2</v>
      </c>
      <c r="FE6" s="39">
        <v>2.28798547177302E-2</v>
      </c>
      <c r="FF6" s="39">
        <v>2.25808943462734E-2</v>
      </c>
      <c r="FG6" s="39">
        <v>1.9969799870957799E-2</v>
      </c>
      <c r="FH6" s="39">
        <v>1.6736576519539501E-2</v>
      </c>
      <c r="FI6" s="39">
        <v>1.53211527836415E-2</v>
      </c>
      <c r="FJ6" s="39">
        <v>1.5811798496460298E-2</v>
      </c>
      <c r="FK6" s="39">
        <v>7.6823143972491901E-3</v>
      </c>
      <c r="FL6" s="39">
        <v>2.45869459450101E-3</v>
      </c>
      <c r="FM6" s="39">
        <v>3.9037823161892798E-3</v>
      </c>
      <c r="FN6" s="39">
        <v>2.3139784029213499E-3</v>
      </c>
      <c r="FO6" s="39">
        <v>2.0298634775160699E-3</v>
      </c>
      <c r="FP6" s="39">
        <v>2.5790625285502201E-3</v>
      </c>
      <c r="FQ6" s="39">
        <v>1.6836751686571099E-3</v>
      </c>
      <c r="FR6" s="39">
        <v>9.0661580715630701E-4</v>
      </c>
      <c r="FS6" s="39">
        <v>3.0914874560803401E-3</v>
      </c>
      <c r="FT6" s="39">
        <v>1.36971988840753E-3</v>
      </c>
      <c r="FU6" s="39">
        <v>3.0029173939666201E-3</v>
      </c>
      <c r="FV6" s="39">
        <v>1.0324613035350601E-3</v>
      </c>
      <c r="FW6" s="39">
        <v>6.2730076426548197E-4</v>
      </c>
      <c r="FX6" s="39">
        <v>1.4670433054536499E-3</v>
      </c>
      <c r="FY6" s="39">
        <v>8.1496085647811899E-4</v>
      </c>
      <c r="FZ6" s="39">
        <v>1.3135737589415801E-3</v>
      </c>
      <c r="GA6" s="39">
        <v>7.7842925611529295E-5</v>
      </c>
      <c r="GB6" s="39">
        <v>4.6088777654023402E-4</v>
      </c>
      <c r="GC6" s="39">
        <v>1.43077229130188E-3</v>
      </c>
      <c r="GD6" s="39">
        <v>2.11037239949678E-3</v>
      </c>
      <c r="GE6" s="39">
        <v>1.9577714368381898E-3</v>
      </c>
      <c r="GF6" s="39">
        <v>3.8823588426478099E-3</v>
      </c>
      <c r="GG6" s="39">
        <v>9.8359014891435297E-4</v>
      </c>
      <c r="GH6" s="39">
        <v>7.08228578441481E-4</v>
      </c>
      <c r="GI6" s="39">
        <v>1.372804776972E-3</v>
      </c>
      <c r="GJ6" s="39">
        <v>2.34603506247664E-3</v>
      </c>
      <c r="GK6" s="39">
        <v>3.9994176455983402E-4</v>
      </c>
      <c r="GL6" s="39">
        <v>1.5609145608428199E-3</v>
      </c>
      <c r="GM6" s="39">
        <v>1.64948462295654E-3</v>
      </c>
      <c r="GN6" s="39">
        <v>2.02438591518652E-3</v>
      </c>
      <c r="GO6" s="39">
        <v>7.5931603777317695E-4</v>
      </c>
      <c r="GP6" s="39">
        <v>1.3493413677736199E-3</v>
      </c>
      <c r="GQ6" s="39">
        <v>2.0377482485949899E-3</v>
      </c>
      <c r="GR6" s="39">
        <v>2.3044388827011701E-4</v>
      </c>
      <c r="GS6" s="39">
        <v>6.9220024866383499E-4</v>
      </c>
      <c r="GT6" s="39">
        <v>7.7004317427536398E-4</v>
      </c>
      <c r="GU6" s="39">
        <v>1.05921676981489E-3</v>
      </c>
      <c r="GV6" s="39">
        <v>1.2447429758822501E-3</v>
      </c>
      <c r="GW6" s="39">
        <v>3.0404516158514601E-3</v>
      </c>
      <c r="GX6" s="39">
        <v>7.8915639261748101E-4</v>
      </c>
      <c r="GY6" s="39">
        <v>5.2270237237411797E-4</v>
      </c>
      <c r="GZ6" s="39">
        <v>3.0828681388164601E-4</v>
      </c>
      <c r="HA6" s="39">
        <v>3.38450603856515E-3</v>
      </c>
      <c r="HB6" s="39">
        <v>2.3160346030568499E-3</v>
      </c>
      <c r="HC6" s="39">
        <v>1.5330479875683E-3</v>
      </c>
      <c r="HD6" s="39">
        <v>1.9040179811373201E-3</v>
      </c>
      <c r="HE6" s="39">
        <v>1.1747848213496501E-3</v>
      </c>
      <c r="HF6" s="39">
        <v>1.67665898143167E-3</v>
      </c>
      <c r="HG6" s="39">
        <v>1.13705969542642E-3</v>
      </c>
      <c r="HH6" s="39">
        <v>2.3550472050288501E-3</v>
      </c>
      <c r="HI6" s="39">
        <v>1.8500881563823499E-3</v>
      </c>
      <c r="HJ6" s="39">
        <v>2.3157758154370399E-3</v>
      </c>
      <c r="HK6" s="39">
        <v>7.0514368987701097E-4</v>
      </c>
      <c r="HL6" s="39">
        <v>2.14234664048635E-3</v>
      </c>
      <c r="HM6" s="39">
        <v>4.3417079942921497E-3</v>
      </c>
      <c r="HN6" s="39">
        <v>2.5173069392753301E-2</v>
      </c>
      <c r="HO6" s="39">
        <v>5.9970097769602999E-2</v>
      </c>
      <c r="HP6" s="39">
        <v>5.2268383473145698E-2</v>
      </c>
      <c r="HQ6" s="39">
        <v>4.2553239373094298E-2</v>
      </c>
      <c r="HR6" s="39">
        <v>3.9374714937701498E-2</v>
      </c>
      <c r="HS6" s="39">
        <v>3.0320852153432099E-2</v>
      </c>
      <c r="HT6" s="39">
        <v>1.46365200999672E-2</v>
      </c>
      <c r="HU6" s="39">
        <v>2.25281913855746E-2</v>
      </c>
      <c r="HV6" s="39">
        <v>1.82783808651019E-2</v>
      </c>
      <c r="HW6" s="39">
        <v>6.2507683810851204E-3</v>
      </c>
      <c r="HX6" s="39">
        <v>4.8229742914662902E-3</v>
      </c>
      <c r="HY6" s="39">
        <v>4.62110545574869E-3</v>
      </c>
      <c r="HZ6" s="39">
        <v>2.9795056038710598E-3</v>
      </c>
      <c r="IA6" s="39">
        <v>4.85856553124424E-3</v>
      </c>
      <c r="IB6" s="39">
        <v>5.5689279958309997E-3</v>
      </c>
      <c r="IC6" s="39">
        <v>1.98210342989005E-3</v>
      </c>
      <c r="ID6" s="39">
        <v>7.4003363610508103E-3</v>
      </c>
      <c r="IE6" s="39">
        <v>1.78530135385415E-2</v>
      </c>
      <c r="IF6" s="39">
        <v>8.6813376146918104E-3</v>
      </c>
      <c r="IG6" s="39">
        <v>7.14879093788451E-3</v>
      </c>
      <c r="IH6" s="39">
        <v>5.9723735411505701E-3</v>
      </c>
      <c r="II6" s="39">
        <v>6.4335346402949302E-3</v>
      </c>
      <c r="IJ6" s="39">
        <v>3.9126180896874004E-3</v>
      </c>
      <c r="IK6" s="39">
        <v>4.9148201461828699E-3</v>
      </c>
      <c r="IL6" s="39">
        <v>2.4289366582224202E-3</v>
      </c>
      <c r="IM6" s="39">
        <v>7.2769774889255203E-3</v>
      </c>
      <c r="IN6" s="39">
        <v>4.44251301834104E-3</v>
      </c>
      <c r="IO6" s="39">
        <v>3.85080349385352E-3</v>
      </c>
      <c r="IP6" s="39">
        <v>4.0452372501503901E-3</v>
      </c>
      <c r="IQ6" s="39">
        <v>4.1818098830313302E-3</v>
      </c>
      <c r="IR6" s="39">
        <v>5.2013277453531997E-3</v>
      </c>
      <c r="IS6" s="39">
        <v>5.2062100464333903E-3</v>
      </c>
      <c r="IT6" s="39">
        <v>2.4269628766526402E-3</v>
      </c>
      <c r="IU6" s="39">
        <v>4.0358800082626904E-3</v>
      </c>
      <c r="IV6" s="39">
        <v>4.1786224182725701E-3</v>
      </c>
      <c r="IW6" s="39">
        <v>6.1065018811636302E-3</v>
      </c>
      <c r="IX6" s="39">
        <v>1.6867600572215799E-3</v>
      </c>
      <c r="IY6" s="39">
        <v>8.1294295420528302E-4</v>
      </c>
    </row>
    <row r="7" spans="1:259" x14ac:dyDescent="0.3">
      <c r="A7" s="36" t="s">
        <v>218</v>
      </c>
      <c r="B7" s="39">
        <v>0.105788116728513</v>
      </c>
      <c r="C7" s="39">
        <v>0</v>
      </c>
      <c r="D7" s="39">
        <v>9.0508259658627806E-3</v>
      </c>
      <c r="E7" s="39"/>
      <c r="F7" s="39">
        <v>1.6532492192071999</v>
      </c>
      <c r="G7" s="39">
        <v>9.0508259658627806E-3</v>
      </c>
      <c r="H7" s="39"/>
      <c r="I7" s="39">
        <v>3.7579337318828898</v>
      </c>
      <c r="J7" s="39">
        <v>8.6160799342066704E-4</v>
      </c>
      <c r="K7" s="39">
        <v>1.0330771955368301E-3</v>
      </c>
      <c r="L7" s="39">
        <v>1.0330771955368301E-3</v>
      </c>
      <c r="M7" s="39">
        <v>2.0682853824935802E-3</v>
      </c>
      <c r="N7" s="39">
        <v>6.7563686719550699E-4</v>
      </c>
      <c r="O7" s="39">
        <v>1.0277017409812399E-3</v>
      </c>
      <c r="P7" s="39">
        <v>0</v>
      </c>
      <c r="Q7" s="39">
        <v>5.1279310084590703E-4</v>
      </c>
      <c r="R7" s="39">
        <v>1.16144449647412E-3</v>
      </c>
      <c r="S7" s="39">
        <v>6.7078259525341403E-4</v>
      </c>
      <c r="T7" s="39">
        <v>1.2022216551567501E-3</v>
      </c>
      <c r="U7" s="39">
        <v>2.0154385699889901E-3</v>
      </c>
      <c r="V7" s="39">
        <v>1.95459747764798E-3</v>
      </c>
      <c r="W7" s="39">
        <v>4.24060702188221E-3</v>
      </c>
      <c r="X7" s="39">
        <v>7.2400602579349004E-3</v>
      </c>
      <c r="Y7" s="39">
        <v>8.1604398856289107E-3</v>
      </c>
      <c r="Z7" s="39">
        <v>1.3335392958521E-2</v>
      </c>
      <c r="AA7" s="39">
        <v>2.05160231077051E-2</v>
      </c>
      <c r="AB7" s="39">
        <v>2.6581512450178101E-2</v>
      </c>
      <c r="AC7" s="39">
        <v>3.5692178900991599E-2</v>
      </c>
      <c r="AD7" s="39">
        <v>5.1096861604371303E-2</v>
      </c>
      <c r="AE7" s="39">
        <v>5.2066298677753503E-2</v>
      </c>
      <c r="AF7" s="39">
        <v>5.3439437112137403E-2</v>
      </c>
      <c r="AG7" s="39">
        <v>4.6293646490602101E-2</v>
      </c>
      <c r="AH7" s="39">
        <v>3.65150855506578E-2</v>
      </c>
      <c r="AI7" s="39">
        <v>2.7584042722365299E-2</v>
      </c>
      <c r="AJ7" s="39">
        <v>1.9967869201725E-2</v>
      </c>
      <c r="AK7" s="39">
        <v>1.90204234393976E-2</v>
      </c>
      <c r="AL7" s="39">
        <v>1.5088860898519201E-2</v>
      </c>
      <c r="AM7" s="39">
        <v>1.6305107140650199E-2</v>
      </c>
      <c r="AN7" s="39">
        <v>1.2440850313776401E-2</v>
      </c>
      <c r="AO7" s="39">
        <v>3.2819919969145901E-3</v>
      </c>
      <c r="AP7" s="39">
        <v>2.6896692288516499E-3</v>
      </c>
      <c r="AQ7" s="39">
        <v>2.13190005273788E-3</v>
      </c>
      <c r="AR7" s="39">
        <v>2.7892972657870699E-3</v>
      </c>
      <c r="AS7" s="39">
        <v>2.1003405707204102E-3</v>
      </c>
      <c r="AT7" s="39">
        <v>2.2006997587040401E-3</v>
      </c>
      <c r="AU7" s="39">
        <v>2.1546537601454798E-3</v>
      </c>
      <c r="AV7" s="39">
        <v>1.54471688118371E-3</v>
      </c>
      <c r="AW7" s="39">
        <v>1.6298978558159101E-3</v>
      </c>
      <c r="AX7" s="39">
        <v>3.324136179308E-3</v>
      </c>
      <c r="AY7" s="39">
        <v>1.94664526450356E-3</v>
      </c>
      <c r="AZ7" s="39">
        <v>2.1122703654691301E-3</v>
      </c>
      <c r="BA7" s="39">
        <v>2.5378157700813499E-3</v>
      </c>
      <c r="BB7" s="39">
        <v>1.6371435831418701E-3</v>
      </c>
      <c r="BC7" s="39">
        <v>6.4704520465668598E-4</v>
      </c>
      <c r="BD7" s="39">
        <v>1.3098462975852799E-3</v>
      </c>
      <c r="BE7" s="39">
        <v>1.3872038699710399E-3</v>
      </c>
      <c r="BF7" s="39">
        <v>1.2134533526143899E-3</v>
      </c>
      <c r="BG7" s="39">
        <v>7.4371712352834898E-4</v>
      </c>
      <c r="BH7" s="39">
        <v>1.2480627420861899E-3</v>
      </c>
      <c r="BI7" s="39">
        <v>1.3833433976124E-3</v>
      </c>
      <c r="BJ7" s="39">
        <v>1.2216845396595701E-3</v>
      </c>
      <c r="BK7" s="39">
        <v>8.6300591344301699E-4</v>
      </c>
      <c r="BL7" s="39">
        <v>1.1946969539300301E-3</v>
      </c>
      <c r="BM7" s="39">
        <v>1.3182309607582001E-3</v>
      </c>
      <c r="BN7" s="39">
        <v>1.5421438826889501E-3</v>
      </c>
      <c r="BO7" s="39">
        <v>9.3650301347013699E-4</v>
      </c>
      <c r="BP7" s="39">
        <v>2.53307755789058E-3</v>
      </c>
      <c r="BQ7" s="39">
        <v>1.7948051323714599E-3</v>
      </c>
      <c r="BR7" s="39">
        <v>1.76905731503215E-3</v>
      </c>
      <c r="BS7" s="39">
        <v>1.8002090122508699E-3</v>
      </c>
      <c r="BT7" s="39">
        <v>1.52580700637161E-3</v>
      </c>
      <c r="BU7" s="39">
        <v>2.3885655373010701E-4</v>
      </c>
      <c r="BV7" s="39">
        <v>1.2721602969698799E-3</v>
      </c>
      <c r="BW7" s="39">
        <v>5.8205826557552499E-4</v>
      </c>
      <c r="BX7" s="39">
        <v>8.1296260616121603E-4</v>
      </c>
      <c r="BY7" s="39">
        <v>2.3033909631496202E-3</v>
      </c>
      <c r="BZ7" s="39">
        <v>2.2925867776096699E-3</v>
      </c>
      <c r="CA7" s="39">
        <v>1.6679916412300599E-3</v>
      </c>
      <c r="CB7" s="39">
        <v>1.57957557463334E-3</v>
      </c>
      <c r="CC7" s="39">
        <v>2.2479093583393302E-3</v>
      </c>
      <c r="CD7" s="39">
        <v>3.56474707457956E-3</v>
      </c>
      <c r="CE7" s="39">
        <v>3.7788623617004699E-3</v>
      </c>
      <c r="CF7" s="39">
        <v>3.7346371195775699E-3</v>
      </c>
      <c r="CG7" s="39">
        <v>5.9416104725265404E-3</v>
      </c>
      <c r="CH7" s="39">
        <v>3.2565162273186102E-3</v>
      </c>
      <c r="CI7" s="39">
        <v>5.64692361206623E-3</v>
      </c>
      <c r="CJ7" s="39">
        <v>4.8178573472478E-3</v>
      </c>
      <c r="CK7" s="39">
        <v>8.9663890505896592E-3</v>
      </c>
      <c r="CL7" s="39">
        <v>8.8210601427967297E-3</v>
      </c>
      <c r="CM7" s="39">
        <v>7.5853194247755803E-3</v>
      </c>
      <c r="CN7" s="39">
        <v>1.2773551137113299E-2</v>
      </c>
      <c r="CO7" s="39">
        <v>1.27510068203513E-2</v>
      </c>
      <c r="CP7" s="39">
        <v>1.5773874493389399E-2</v>
      </c>
      <c r="CQ7" s="39">
        <v>1.7344324501382302E-2</v>
      </c>
      <c r="CR7" s="39">
        <v>1.73916693512099E-2</v>
      </c>
      <c r="CS7" s="39">
        <v>1.8756318688542901E-2</v>
      </c>
      <c r="CT7" s="39">
        <v>1.50573014802605E-2</v>
      </c>
      <c r="CU7" s="39">
        <v>1.7681655952533799E-2</v>
      </c>
      <c r="CV7" s="39">
        <v>1.66483551593582E-2</v>
      </c>
      <c r="CW7" s="39">
        <v>9.8898085056423595E-3</v>
      </c>
      <c r="CX7" s="39">
        <v>8.3329419386880006E-3</v>
      </c>
      <c r="CY7" s="39">
        <v>2.8973987505928E-3</v>
      </c>
      <c r="CZ7" s="39">
        <v>4.2540221977848498E-3</v>
      </c>
      <c r="DA7" s="39">
        <v>5.9205805706101702E-3</v>
      </c>
      <c r="DB7" s="39">
        <v>1.0448458959307299E-2</v>
      </c>
      <c r="DC7" s="39">
        <v>1.16975324302008E-2</v>
      </c>
      <c r="DD7" s="39">
        <v>5.8745099068218502E-3</v>
      </c>
      <c r="DE7" s="39">
        <v>4.9453098528014702E-3</v>
      </c>
      <c r="DF7" s="39">
        <v>7.1298148727243398E-3</v>
      </c>
      <c r="DG7" s="39">
        <v>5.5709945945685299E-3</v>
      </c>
      <c r="DH7" s="39">
        <v>5.0913072545449196E-3</v>
      </c>
      <c r="DI7" s="39">
        <v>8.1617386980843507E-3</v>
      </c>
      <c r="DJ7" s="39">
        <v>5.9657166063222904E-3</v>
      </c>
      <c r="DK7" s="39">
        <v>4.9511870008392004E-3</v>
      </c>
      <c r="DL7" s="39">
        <v>4.0944610821218403E-3</v>
      </c>
      <c r="DM7" s="39">
        <v>4.2175626389215201E-3</v>
      </c>
      <c r="DN7" s="39">
        <v>2.0734720822831601E-3</v>
      </c>
      <c r="DO7" s="39">
        <v>3.0648446079940299E-3</v>
      </c>
      <c r="DP7" s="39">
        <v>2.4001980934000001E-3</v>
      </c>
      <c r="DQ7" s="39">
        <v>3.4474045388736001E-3</v>
      </c>
      <c r="DR7" s="39">
        <v>3.1542461343099901E-3</v>
      </c>
      <c r="DS7" s="39">
        <v>1.77261577324614E-3</v>
      </c>
      <c r="DT7" s="39">
        <v>3.60522596471167E-3</v>
      </c>
      <c r="DU7" s="39">
        <v>3.8541999452822002E-3</v>
      </c>
      <c r="DV7" s="39">
        <v>2.3359176401372998E-3</v>
      </c>
      <c r="DW7" s="39">
        <v>2.87233769195302E-3</v>
      </c>
      <c r="DX7" s="39">
        <v>2.2358240994162499E-3</v>
      </c>
      <c r="DY7" s="39">
        <v>3.83981426128438E-3</v>
      </c>
      <c r="DZ7" s="39">
        <v>2.3546987040514201E-3</v>
      </c>
      <c r="EA7" s="39">
        <v>3.70174440745558E-3</v>
      </c>
      <c r="EB7" s="39">
        <v>1.1260094190987001E-3</v>
      </c>
      <c r="EC7" s="39">
        <v>1.60016406834493E-3</v>
      </c>
      <c r="ED7" s="39">
        <v>5.5526955797706304E-4</v>
      </c>
      <c r="EE7" s="39">
        <v>0</v>
      </c>
      <c r="EF7" s="39">
        <v>0</v>
      </c>
      <c r="EG7" s="39">
        <v>1.0330771955368301E-3</v>
      </c>
      <c r="EH7" s="39">
        <v>0</v>
      </c>
      <c r="EI7" s="39">
        <v>5.1279310084590703E-4</v>
      </c>
      <c r="EJ7" s="39">
        <v>0</v>
      </c>
      <c r="EK7" s="39">
        <v>1.54049484182715E-3</v>
      </c>
      <c r="EL7" s="39">
        <v>5.1385087049062397E-4</v>
      </c>
      <c r="EM7" s="39">
        <v>1.16523704861585E-4</v>
      </c>
      <c r="EN7" s="39">
        <v>0</v>
      </c>
      <c r="EO7" s="39">
        <v>5.3528111596874305E-4</v>
      </c>
      <c r="EP7" s="39">
        <v>7.9703351464262696E-4</v>
      </c>
      <c r="EQ7" s="39">
        <v>1.9278588994178501E-4</v>
      </c>
      <c r="ER7" s="39">
        <v>0</v>
      </c>
      <c r="ES7" s="39">
        <v>9.63929449708934E-5</v>
      </c>
      <c r="ET7" s="39">
        <v>1.4099645035361001E-3</v>
      </c>
      <c r="EU7" s="39">
        <v>2.3885655373010701E-4</v>
      </c>
      <c r="EV7" s="39">
        <v>6.70498997402001E-4</v>
      </c>
      <c r="EW7" s="39">
        <v>1.4586226777893001E-2</v>
      </c>
      <c r="EX7" s="39">
        <v>2.5519170390941499E-2</v>
      </c>
      <c r="EY7" s="39">
        <v>2.94478401001671E-2</v>
      </c>
      <c r="EZ7" s="39">
        <v>3.1662261900865497E-2</v>
      </c>
      <c r="FA7" s="39">
        <v>3.7876467886167102E-2</v>
      </c>
      <c r="FB7" s="39">
        <v>3.3880925528900298E-2</v>
      </c>
      <c r="FC7" s="39">
        <v>3.5495070809569297E-2</v>
      </c>
      <c r="FD7" s="39">
        <v>3.1097254389485001E-2</v>
      </c>
      <c r="FE7" s="39">
        <v>1.9974145883325699E-2</v>
      </c>
      <c r="FF7" s="39">
        <v>1.9863428286468799E-2</v>
      </c>
      <c r="FG7" s="39">
        <v>1.68498272148093E-2</v>
      </c>
      <c r="FH7" s="39">
        <v>1.39236187581593E-2</v>
      </c>
      <c r="FI7" s="39">
        <v>1.30025857329029E-2</v>
      </c>
      <c r="FJ7" s="39">
        <v>1.3214294824295E-2</v>
      </c>
      <c r="FK7" s="39">
        <v>6.3457292604488704E-3</v>
      </c>
      <c r="FL7" s="39">
        <v>2.5157932137219599E-3</v>
      </c>
      <c r="FM7" s="39">
        <v>2.9792691752012798E-3</v>
      </c>
      <c r="FN7" s="39">
        <v>1.8462796760391901E-3</v>
      </c>
      <c r="FO7" s="39">
        <v>2.0184637456311899E-3</v>
      </c>
      <c r="FP7" s="39">
        <v>1.61865481976672E-3</v>
      </c>
      <c r="FQ7" s="39">
        <v>1.3989935152302201E-3</v>
      </c>
      <c r="FR7" s="39">
        <v>8.2020833348717299E-4</v>
      </c>
      <c r="FS7" s="39">
        <v>1.8266386501788799E-3</v>
      </c>
      <c r="FT7" s="39">
        <v>1.6799411630977099E-3</v>
      </c>
      <c r="FU7" s="39">
        <v>1.7733222590646E-3</v>
      </c>
      <c r="FV7" s="39">
        <v>1.1217578017044499E-3</v>
      </c>
      <c r="FW7" s="39">
        <v>7.7385869579808201E-4</v>
      </c>
      <c r="FX7" s="39">
        <v>1.0209464365733699E-3</v>
      </c>
      <c r="FY7" s="39">
        <v>7.8978778731667097E-4</v>
      </c>
      <c r="FZ7" s="39">
        <v>1.06374401652922E-3</v>
      </c>
      <c r="GA7" s="39">
        <v>9.63929449708934E-5</v>
      </c>
      <c r="GB7" s="39">
        <v>6.2414935971291002E-4</v>
      </c>
      <c r="GC7" s="39">
        <v>1.3550273503410001E-3</v>
      </c>
      <c r="GD7" s="39">
        <v>1.9644162034686999E-3</v>
      </c>
      <c r="GE7" s="39">
        <v>1.74873446858313E-3</v>
      </c>
      <c r="GF7" s="39">
        <v>2.3394514331215401E-3</v>
      </c>
      <c r="GG7" s="39">
        <v>1.3874828438718101E-3</v>
      </c>
      <c r="GH7" s="39">
        <v>8.4735579582519897E-4</v>
      </c>
      <c r="GI7" s="39">
        <v>2.2942520698709698E-3</v>
      </c>
      <c r="GJ7" s="39">
        <v>1.9730995676613301E-3</v>
      </c>
      <c r="GK7" s="39">
        <v>4.3888817099785099E-4</v>
      </c>
      <c r="GL7" s="39">
        <v>1.71175495378619E-3</v>
      </c>
      <c r="GM7" s="39">
        <v>1.55266909432813E-3</v>
      </c>
      <c r="GN7" s="39">
        <v>1.2445803846033499E-3</v>
      </c>
      <c r="GO7" s="39">
        <v>1.0296164741278101E-3</v>
      </c>
      <c r="GP7" s="39">
        <v>1.98004659396758E-3</v>
      </c>
      <c r="GQ7" s="39">
        <v>1.5646319428339801E-3</v>
      </c>
      <c r="GR7" s="39">
        <v>5.2447693042879896E-4</v>
      </c>
      <c r="GS7" s="39">
        <v>6.7774472472795905E-4</v>
      </c>
      <c r="GT7" s="39">
        <v>9.86539920271195E-4</v>
      </c>
      <c r="GU7" s="39">
        <v>1.24829231894507E-3</v>
      </c>
      <c r="GV7" s="39">
        <v>2.3943258834730899E-3</v>
      </c>
      <c r="GW7" s="39">
        <v>4.7980480174380103E-3</v>
      </c>
      <c r="GX7" s="39">
        <v>1.1332551464246601E-3</v>
      </c>
      <c r="GY7" s="39">
        <v>5.5093123358656302E-4</v>
      </c>
      <c r="GZ7" s="39">
        <v>4.0846762482734701E-4</v>
      </c>
      <c r="HA7" s="39">
        <v>3.7863934634079399E-3</v>
      </c>
      <c r="HB7" s="39">
        <v>3.4563976815835599E-3</v>
      </c>
      <c r="HC7" s="39">
        <v>1.8525463441266599E-3</v>
      </c>
      <c r="HD7" s="39">
        <v>1.9293165279862499E-3</v>
      </c>
      <c r="HE7" s="39">
        <v>9.9449213341561301E-4</v>
      </c>
      <c r="HF7" s="39">
        <v>1.59434600318602E-3</v>
      </c>
      <c r="HG7" s="39">
        <v>1.34468526391597E-3</v>
      </c>
      <c r="HH7" s="39">
        <v>2.5504653772867201E-3</v>
      </c>
      <c r="HI7" s="39">
        <v>1.54870285131539E-3</v>
      </c>
      <c r="HJ7" s="39">
        <v>2.16672075431955E-3</v>
      </c>
      <c r="HK7" s="39">
        <v>1.08265389134131E-3</v>
      </c>
      <c r="HL7" s="39">
        <v>1.9999616556178402E-3</v>
      </c>
      <c r="HM7" s="39">
        <v>4.3576411429627803E-3</v>
      </c>
      <c r="HN7" s="39">
        <v>2.37805785690413E-2</v>
      </c>
      <c r="HO7" s="39">
        <v>4.53454490485031E-2</v>
      </c>
      <c r="HP7" s="39">
        <v>3.8647790922860498E-2</v>
      </c>
      <c r="HQ7" s="39">
        <v>2.9508288698054601E-2</v>
      </c>
      <c r="HR7" s="39">
        <v>2.8947033374765799E-2</v>
      </c>
      <c r="HS7" s="39">
        <v>2.3883216901696501E-2</v>
      </c>
      <c r="HT7" s="39">
        <v>1.20045347991742E-2</v>
      </c>
      <c r="HU7" s="39">
        <v>1.9120802452978099E-2</v>
      </c>
      <c r="HV7" s="39">
        <v>1.8607975773748401E-2</v>
      </c>
      <c r="HW7" s="39">
        <v>1.2856449389243199E-2</v>
      </c>
      <c r="HX7" s="39">
        <v>1.14785570901208E-2</v>
      </c>
      <c r="HY7" s="39">
        <v>1.4902975498169701E-2</v>
      </c>
      <c r="HZ7" s="39">
        <v>1.4383290355050799E-2</v>
      </c>
      <c r="IA7" s="39">
        <v>1.24708706832022E-2</v>
      </c>
      <c r="IB7" s="39">
        <v>1.4949351263458499E-2</v>
      </c>
      <c r="IC7" s="39">
        <v>8.1765281468154493E-3</v>
      </c>
      <c r="ID7" s="39">
        <v>1.02063441495664E-2</v>
      </c>
      <c r="IE7" s="39">
        <v>1.2253833747969499E-2</v>
      </c>
      <c r="IF7" s="39">
        <v>8.48849630058841E-3</v>
      </c>
      <c r="IG7" s="39">
        <v>7.4919757898413699E-3</v>
      </c>
      <c r="IH7" s="39">
        <v>6.7843959582360499E-3</v>
      </c>
      <c r="II7" s="39">
        <v>6.2489233742716397E-3</v>
      </c>
      <c r="IJ7" s="39">
        <v>3.20784149932503E-3</v>
      </c>
      <c r="IK7" s="39">
        <v>3.6736114853983398E-3</v>
      </c>
      <c r="IL7" s="39">
        <v>2.9282334820427899E-3</v>
      </c>
      <c r="IM7" s="39">
        <v>6.9234501724749296E-3</v>
      </c>
      <c r="IN7" s="39">
        <v>4.1246159810297703E-3</v>
      </c>
      <c r="IO7" s="39">
        <v>3.4934618760237299E-3</v>
      </c>
      <c r="IP7" s="39">
        <v>6.5089188309113604E-3</v>
      </c>
      <c r="IQ7" s="39">
        <v>4.6433692395485802E-3</v>
      </c>
      <c r="IR7" s="39">
        <v>4.2982066217779396E-3</v>
      </c>
      <c r="IS7" s="39">
        <v>4.3833496045422001E-3</v>
      </c>
      <c r="IT7" s="39">
        <v>2.04659666768845E-3</v>
      </c>
      <c r="IU7" s="39">
        <v>4.1759103952933802E-3</v>
      </c>
      <c r="IV7" s="39">
        <v>3.9637871186218102E-3</v>
      </c>
      <c r="IW7" s="39">
        <v>3.9420286233527498E-3</v>
      </c>
      <c r="IX7" s="39">
        <v>1.58849992085879E-3</v>
      </c>
      <c r="IY7" s="39">
        <v>1.067631106999E-3</v>
      </c>
    </row>
    <row r="8" spans="1:259" x14ac:dyDescent="0.3">
      <c r="A8" s="36" t="s">
        <v>219</v>
      </c>
      <c r="B8" s="39">
        <v>9.9648608628660304E-2</v>
      </c>
      <c r="C8" s="39">
        <v>0.71882857371506903</v>
      </c>
      <c r="D8" s="39">
        <v>1.0578815607445001E-2</v>
      </c>
      <c r="E8" s="39"/>
      <c r="F8" s="39">
        <v>0.92138031454981495</v>
      </c>
      <c r="G8" s="39">
        <v>1.0578815607445001E-2</v>
      </c>
      <c r="H8" s="39"/>
      <c r="I8" s="39">
        <v>3.4475034367252699</v>
      </c>
      <c r="J8" s="39">
        <v>1.0183299389002001E-3</v>
      </c>
      <c r="K8" s="39">
        <v>2.0366598778004002E-3</v>
      </c>
      <c r="L8" s="39">
        <v>2.0366598778004002E-3</v>
      </c>
      <c r="M8" s="39">
        <v>2.0366598778004002E-3</v>
      </c>
      <c r="N8" s="39">
        <v>9.8691609824428793E-4</v>
      </c>
      <c r="O8" s="39">
        <v>0</v>
      </c>
      <c r="P8" s="39">
        <v>0</v>
      </c>
      <c r="Q8" s="39">
        <v>5.7136082358434095E-4</v>
      </c>
      <c r="R8" s="39">
        <v>1.7431276037415599E-3</v>
      </c>
      <c r="S8" s="39">
        <v>1.08767011385392E-3</v>
      </c>
      <c r="T8" s="39">
        <v>1.41284533323483E-3</v>
      </c>
      <c r="U8" s="39">
        <v>1.4878372165760001E-3</v>
      </c>
      <c r="V8" s="39">
        <v>1.63142467318842E-3</v>
      </c>
      <c r="W8" s="39">
        <v>4.1121926534809002E-3</v>
      </c>
      <c r="X8" s="39">
        <v>3.7479499184835999E-3</v>
      </c>
      <c r="Y8" s="39">
        <v>5.0855536187037302E-3</v>
      </c>
      <c r="Z8" s="39">
        <v>1.45764912037591E-2</v>
      </c>
      <c r="AA8" s="39">
        <v>2.08209999917492E-2</v>
      </c>
      <c r="AB8" s="39">
        <v>2.84636471063382E-2</v>
      </c>
      <c r="AC8" s="39">
        <v>3.8318334869884799E-2</v>
      </c>
      <c r="AD8" s="39">
        <v>4.9246799170339903E-2</v>
      </c>
      <c r="AE8" s="39">
        <v>5.7489674022203598E-2</v>
      </c>
      <c r="AF8" s="39">
        <v>5.3949867902823301E-2</v>
      </c>
      <c r="AG8" s="39">
        <v>5.1422948241058003E-2</v>
      </c>
      <c r="AH8" s="39">
        <v>3.7926911982995498E-2</v>
      </c>
      <c r="AI8" s="39">
        <v>2.6567844159631201E-2</v>
      </c>
      <c r="AJ8" s="39">
        <v>1.190161385003E-2</v>
      </c>
      <c r="AK8" s="39">
        <v>1.13917506408609E-2</v>
      </c>
      <c r="AL8" s="39">
        <v>2.8009280294073202E-3</v>
      </c>
      <c r="AM8" s="39">
        <v>5.1470419669100596E-3</v>
      </c>
      <c r="AN8" s="39">
        <v>1.4990963185035201E-3</v>
      </c>
      <c r="AO8" s="39">
        <v>7.1261332588300902E-4</v>
      </c>
      <c r="AP8" s="39">
        <v>1.22476388913133E-3</v>
      </c>
      <c r="AQ8" s="39">
        <v>1.64588193015089E-3</v>
      </c>
      <c r="AR8" s="39">
        <v>2.2990828462588699E-3</v>
      </c>
      <c r="AS8" s="39">
        <v>1.1766105812838199E-3</v>
      </c>
      <c r="AT8" s="39">
        <v>1.8050488603294399E-3</v>
      </c>
      <c r="AU8" s="39">
        <v>1.97314920433067E-3</v>
      </c>
      <c r="AV8" s="39">
        <v>1.7332551320232399E-3</v>
      </c>
      <c r="AW8" s="39">
        <v>1.22476388913133E-3</v>
      </c>
      <c r="AX8" s="39">
        <v>3.3736132190343299E-3</v>
      </c>
      <c r="AY8" s="39">
        <v>1.7782102848357901E-3</v>
      </c>
      <c r="AZ8" s="39">
        <v>2.9456377026233901E-3</v>
      </c>
      <c r="BA8" s="39">
        <v>2.2846255892964001E-3</v>
      </c>
      <c r="BB8" s="39">
        <v>1.3983880762723599E-3</v>
      </c>
      <c r="BC8" s="39">
        <v>7.3625374634171301E-4</v>
      </c>
      <c r="BD8" s="39">
        <v>1.10481685297761E-3</v>
      </c>
      <c r="BE8" s="39">
        <v>1.92732158458801E-3</v>
      </c>
      <c r="BF8" s="39">
        <v>9.5803124133024705E-4</v>
      </c>
      <c r="BG8" s="39">
        <v>6.85774750389352E-4</v>
      </c>
      <c r="BH8" s="39">
        <v>9.6186204421305896E-4</v>
      </c>
      <c r="BI8" s="39">
        <v>1.2997557724724899E-3</v>
      </c>
      <c r="BJ8" s="39">
        <v>6.1398102208314097E-4</v>
      </c>
      <c r="BK8" s="39">
        <v>7.8440705418921701E-4</v>
      </c>
      <c r="BL8" s="39">
        <v>1.43648575369354E-3</v>
      </c>
      <c r="BM8" s="39">
        <v>1.8195061172919199E-3</v>
      </c>
      <c r="BN8" s="39">
        <v>1.7208738134920499E-3</v>
      </c>
      <c r="BO8" s="39">
        <v>9.7934597368409598E-4</v>
      </c>
      <c r="BP8" s="39">
        <v>3.2468087074892498E-3</v>
      </c>
      <c r="BQ8" s="39">
        <v>1.2784410401186399E-3</v>
      </c>
      <c r="BR8" s="39">
        <v>1.5114776370347E-3</v>
      </c>
      <c r="BS8" s="39">
        <v>9.9380323064657294E-4</v>
      </c>
      <c r="BT8" s="39">
        <v>1.1529701608251201E-3</v>
      </c>
      <c r="BU8" s="39">
        <v>0</v>
      </c>
      <c r="BV8" s="39">
        <v>2.1130773405866701E-3</v>
      </c>
      <c r="BW8" s="39">
        <v>0</v>
      </c>
      <c r="BX8" s="39">
        <v>1.4678561164737099E-4</v>
      </c>
      <c r="BY8" s="39">
        <v>9.5803124133024705E-4</v>
      </c>
      <c r="BZ8" s="39">
        <v>1.2897001420461699E-3</v>
      </c>
      <c r="CA8" s="39">
        <v>1.20344915677748E-3</v>
      </c>
      <c r="CB8" s="39">
        <v>7.8440705418921701E-4</v>
      </c>
      <c r="CC8" s="39">
        <v>2.0525427142079901E-3</v>
      </c>
      <c r="CD8" s="39">
        <v>3.40277748263284E-3</v>
      </c>
      <c r="CE8" s="39">
        <v>3.2302755120954701E-3</v>
      </c>
      <c r="CF8" s="39">
        <v>3.7445020137750898E-3</v>
      </c>
      <c r="CG8" s="39">
        <v>4.6812185227514897E-3</v>
      </c>
      <c r="CH8" s="39">
        <v>2.7575562585198899E-3</v>
      </c>
      <c r="CI8" s="39">
        <v>3.2158182551329899E-3</v>
      </c>
      <c r="CJ8" s="39">
        <v>2.3171994235777699E-3</v>
      </c>
      <c r="CK8" s="39">
        <v>3.4343975950865699E-3</v>
      </c>
      <c r="CL8" s="39">
        <v>5.32569744068471E-3</v>
      </c>
      <c r="CM8" s="39">
        <v>5.9130896369477496E-3</v>
      </c>
      <c r="CN8" s="39">
        <v>6.33188198986245E-3</v>
      </c>
      <c r="CO8" s="39">
        <v>9.6270937548727595E-3</v>
      </c>
      <c r="CP8" s="39">
        <v>9.2830435356256701E-3</v>
      </c>
      <c r="CQ8" s="39">
        <v>1.1120666230236401E-2</v>
      </c>
      <c r="CR8" s="39">
        <v>8.7901317662998895E-3</v>
      </c>
      <c r="CS8" s="39">
        <v>1.4141078472108701E-2</v>
      </c>
      <c r="CT8" s="39">
        <v>1.1054607760717899E-2</v>
      </c>
      <c r="CU8" s="39">
        <v>1.37443920070439E-2</v>
      </c>
      <c r="CV8" s="39">
        <v>1.56097257440785E-2</v>
      </c>
      <c r="CW8" s="39">
        <v>8.4101410629604592E-3</v>
      </c>
      <c r="CX8" s="39">
        <v>3.5321574319563398E-3</v>
      </c>
      <c r="CY8" s="39">
        <v>1.61696741622594E-3</v>
      </c>
      <c r="CZ8" s="39">
        <v>2.1078032471204202E-3</v>
      </c>
      <c r="DA8" s="39">
        <v>1.12494095766216E-2</v>
      </c>
      <c r="DB8" s="39">
        <v>2.2436208588433201E-2</v>
      </c>
      <c r="DC8" s="39">
        <v>2.69768693148312E-2</v>
      </c>
      <c r="DD8" s="39">
        <v>1.1542980799916299E-2</v>
      </c>
      <c r="DE8" s="39">
        <v>6.1889985054041302E-3</v>
      </c>
      <c r="DF8" s="39">
        <v>7.05072313103936E-3</v>
      </c>
      <c r="DG8" s="39">
        <v>7.0672563264331202E-3</v>
      </c>
      <c r="DH8" s="39">
        <v>5.6623906851933298E-3</v>
      </c>
      <c r="DI8" s="39">
        <v>7.13489817787676E-3</v>
      </c>
      <c r="DJ8" s="39">
        <v>6.4757122533074798E-3</v>
      </c>
      <c r="DK8" s="39">
        <v>5.7678804643845703E-3</v>
      </c>
      <c r="DL8" s="39">
        <v>4.5646810572806404E-3</v>
      </c>
      <c r="DM8" s="39">
        <v>4.0862265449173396E-3</v>
      </c>
      <c r="DN8" s="39">
        <v>2.9357122329474198E-4</v>
      </c>
      <c r="DO8" s="39">
        <v>3.1305209916919498E-3</v>
      </c>
      <c r="DP8" s="39">
        <v>2.54130260667116E-3</v>
      </c>
      <c r="DQ8" s="39">
        <v>2.39426724535024E-3</v>
      </c>
      <c r="DR8" s="39">
        <v>3.03188868789208E-3</v>
      </c>
      <c r="DS8" s="39">
        <v>1.00618454917775E-3</v>
      </c>
      <c r="DT8" s="39">
        <v>3.7825996911962701E-3</v>
      </c>
      <c r="DU8" s="39">
        <v>2.6612496428248698E-3</v>
      </c>
      <c r="DV8" s="39">
        <v>1.4846390615410399E-3</v>
      </c>
      <c r="DW8" s="39">
        <v>2.6396851607974701E-3</v>
      </c>
      <c r="DX8" s="39">
        <v>2.2185671197779101E-3</v>
      </c>
      <c r="DY8" s="39">
        <v>2.16808812382554E-3</v>
      </c>
      <c r="DZ8" s="39">
        <v>8.8071366988423097E-4</v>
      </c>
      <c r="EA8" s="39">
        <v>2.6733812116824999E-3</v>
      </c>
      <c r="EB8" s="39">
        <v>1.58094567723606E-3</v>
      </c>
      <c r="EC8" s="39">
        <v>2.08623876509301E-3</v>
      </c>
      <c r="ED8" s="39">
        <v>7.4745947781672695E-4</v>
      </c>
      <c r="EE8" s="39">
        <v>0</v>
      </c>
      <c r="EF8" s="39">
        <v>0</v>
      </c>
      <c r="EG8" s="39">
        <v>2.0366598778004002E-3</v>
      </c>
      <c r="EH8" s="39">
        <v>0</v>
      </c>
      <c r="EI8" s="39">
        <v>5.7136082358434095E-4</v>
      </c>
      <c r="EJ8" s="39">
        <v>0</v>
      </c>
      <c r="EK8" s="39">
        <v>5.7136082358434095E-4</v>
      </c>
      <c r="EL8" s="39">
        <v>0</v>
      </c>
      <c r="EM8" s="39">
        <v>1.8270091113248901E-4</v>
      </c>
      <c r="EN8" s="39">
        <v>0</v>
      </c>
      <c r="EO8" s="39">
        <v>6.1398102208314097E-4</v>
      </c>
      <c r="EP8" s="39">
        <v>5.6582771423563697E-4</v>
      </c>
      <c r="EQ8" s="39">
        <v>2.9357122329474198E-4</v>
      </c>
      <c r="ER8" s="39">
        <v>0</v>
      </c>
      <c r="ES8" s="39">
        <v>1.4678561164737099E-4</v>
      </c>
      <c r="ET8" s="39">
        <v>2.45417915447237E-4</v>
      </c>
      <c r="EU8" s="39">
        <v>0</v>
      </c>
      <c r="EV8" s="39">
        <v>2.9357122329474198E-4</v>
      </c>
      <c r="EW8" s="39">
        <v>1.56022386085896E-2</v>
      </c>
      <c r="EX8" s="39">
        <v>2.81310568328394E-2</v>
      </c>
      <c r="EY8" s="39">
        <v>3.0053733984058601E-2</v>
      </c>
      <c r="EZ8" s="39">
        <v>3.3634660498277999E-2</v>
      </c>
      <c r="FA8" s="39">
        <v>3.8174585861337297E-2</v>
      </c>
      <c r="FB8" s="39">
        <v>3.4317486843306003E-2</v>
      </c>
      <c r="FC8" s="39">
        <v>3.83501558261592E-2</v>
      </c>
      <c r="FD8" s="39">
        <v>2.3747443331301701E-2</v>
      </c>
      <c r="FE8" s="39">
        <v>9.0426070430992302E-3</v>
      </c>
      <c r="FF8" s="39">
        <v>8.0476815958489996E-3</v>
      </c>
      <c r="FG8" s="39">
        <v>3.0630476350243401E-3</v>
      </c>
      <c r="FH8" s="39">
        <v>7.0023200735183004E-4</v>
      </c>
      <c r="FI8" s="39">
        <v>1.55963094488221E-3</v>
      </c>
      <c r="FJ8" s="39">
        <v>8.7385619449285802E-4</v>
      </c>
      <c r="FK8" s="39">
        <v>1.1674274177876E-3</v>
      </c>
      <c r="FL8" s="39">
        <v>1.5114776370347E-3</v>
      </c>
      <c r="FM8" s="39">
        <v>1.0924355344464299E-3</v>
      </c>
      <c r="FN8" s="39">
        <v>7.0023200735183004E-4</v>
      </c>
      <c r="FO8" s="39">
        <v>1.2516024646249801E-3</v>
      </c>
      <c r="FP8" s="39">
        <v>2.45417915447237E-4</v>
      </c>
      <c r="FQ8" s="39">
        <v>1.0779782774839599E-3</v>
      </c>
      <c r="FR8" s="39">
        <v>3.2040979878839899E-4</v>
      </c>
      <c r="FS8" s="39">
        <v>5.6582771423563697E-4</v>
      </c>
      <c r="FT8" s="39">
        <v>1.8623853316731801E-3</v>
      </c>
      <c r="FU8" s="39">
        <v>6.85774750389352E-4</v>
      </c>
      <c r="FV8" s="39">
        <v>8.47017618999201E-4</v>
      </c>
      <c r="FW8" s="39">
        <v>8.11245629682875E-4</v>
      </c>
      <c r="FX8" s="39">
        <v>4.6719541043577098E-4</v>
      </c>
      <c r="FY8" s="39">
        <v>3.9220352709460899E-4</v>
      </c>
      <c r="FZ8" s="39">
        <v>9.3119266583659003E-4</v>
      </c>
      <c r="GA8" s="39">
        <v>1.4678561164737099E-4</v>
      </c>
      <c r="GB8" s="39">
        <v>7.8440705418921701E-4</v>
      </c>
      <c r="GC8" s="39">
        <v>1.19026460376105E-3</v>
      </c>
      <c r="GD8" s="39">
        <v>1.81743017886062E-3</v>
      </c>
      <c r="GE8" s="39">
        <v>1.5720122634133901E-3</v>
      </c>
      <c r="GF8" s="39">
        <v>1.10481685297761E-3</v>
      </c>
      <c r="GG8" s="39">
        <v>1.73005697698828E-3</v>
      </c>
      <c r="GH8" s="39">
        <v>1.00618454917775E-3</v>
      </c>
      <c r="GI8" s="39">
        <v>3.5708778266340699E-3</v>
      </c>
      <c r="GJ8" s="39">
        <v>1.22476388913133E-3</v>
      </c>
      <c r="GK8" s="39">
        <v>4.6719541043577098E-4</v>
      </c>
      <c r="GL8" s="39">
        <v>2.25986295223404E-3</v>
      </c>
      <c r="GM8" s="39">
        <v>1.5864695203758601E-3</v>
      </c>
      <c r="GN8" s="39">
        <v>5.6582771423563697E-4</v>
      </c>
      <c r="GO8" s="39">
        <v>1.4341600655886899E-3</v>
      </c>
      <c r="GP8" s="39">
        <v>2.7057436303159601E-3</v>
      </c>
      <c r="GQ8" s="39">
        <v>6.85774750389352E-4</v>
      </c>
      <c r="GR8" s="39">
        <v>9.4564992279906797E-4</v>
      </c>
      <c r="GS8" s="39">
        <v>4.6719541043577098E-4</v>
      </c>
      <c r="GT8" s="39">
        <v>1.1674274177876E-3</v>
      </c>
      <c r="GU8" s="39">
        <v>1.11927410994009E-3</v>
      </c>
      <c r="GV8" s="39">
        <v>3.9470407148410802E-3</v>
      </c>
      <c r="GW8" s="39">
        <v>7.4305453396027801E-3</v>
      </c>
      <c r="GX8" s="39">
        <v>1.75456986437709E-3</v>
      </c>
      <c r="GY8" s="39">
        <v>3.9220352709460899E-4</v>
      </c>
      <c r="GZ8" s="39">
        <v>5.3898913874197995E-4</v>
      </c>
      <c r="HA8" s="39">
        <v>3.6561750900750999E-3</v>
      </c>
      <c r="HB8" s="39">
        <v>4.60622663941033E-3</v>
      </c>
      <c r="HC8" s="39">
        <v>1.84107059931933E-3</v>
      </c>
      <c r="HD8" s="39">
        <v>1.2784410401186399E-3</v>
      </c>
      <c r="HE8" s="39">
        <v>1.02064180614023E-3</v>
      </c>
      <c r="HF8" s="39">
        <v>9.3439082087154305E-4</v>
      </c>
      <c r="HG8" s="39">
        <v>1.2660597215874601E-3</v>
      </c>
      <c r="HH8" s="39">
        <v>2.17361196696535E-3</v>
      </c>
      <c r="HI8" s="39">
        <v>1.10481685297761E-3</v>
      </c>
      <c r="HJ8" s="39">
        <v>2.3821356764926098E-3</v>
      </c>
      <c r="HK8" s="39">
        <v>1.5114776370347E-3</v>
      </c>
      <c r="HL8" s="39">
        <v>1.65826324868207E-3</v>
      </c>
      <c r="HM8" s="39">
        <v>3.5383039923526901E-3</v>
      </c>
      <c r="HN8" s="39">
        <v>2.0665912367397201E-2</v>
      </c>
      <c r="HO8" s="39">
        <v>2.9132982844053201E-2</v>
      </c>
      <c r="HP8" s="39">
        <v>2.2292110111951698E-2</v>
      </c>
      <c r="HQ8" s="39">
        <v>1.4806596909981901E-2</v>
      </c>
      <c r="HR8" s="39">
        <v>1.43577179628257E-2</v>
      </c>
      <c r="HS8" s="39">
        <v>1.1269073557834601E-2</v>
      </c>
      <c r="HT8" s="39">
        <v>5.8681344841352004E-3</v>
      </c>
      <c r="HU8" s="39">
        <v>9.1527911193720595E-3</v>
      </c>
      <c r="HV8" s="39">
        <v>1.6360679554215302E-2</v>
      </c>
      <c r="HW8" s="39">
        <v>2.33224461014572E-2</v>
      </c>
      <c r="HX8" s="39">
        <v>2.1189637410441799E-2</v>
      </c>
      <c r="HY8" s="39">
        <v>3.0850040362934799E-2</v>
      </c>
      <c r="HZ8" s="39">
        <v>3.2571867898254503E-2</v>
      </c>
      <c r="IA8" s="39">
        <v>2.47444745981883E-2</v>
      </c>
      <c r="IB8" s="39">
        <v>2.9698653584034802E-2</v>
      </c>
      <c r="IC8" s="39">
        <v>1.8331123160017199E-2</v>
      </c>
      <c r="ID8" s="39">
        <v>1.6887287374426099E-2</v>
      </c>
      <c r="IE8" s="39">
        <v>8.8725549364361504E-3</v>
      </c>
      <c r="IF8" s="39">
        <v>7.2479877386391004E-3</v>
      </c>
      <c r="IG8" s="39">
        <v>7.38006634365042E-3</v>
      </c>
      <c r="IH8" s="39">
        <v>7.15181128369445E-3</v>
      </c>
      <c r="II8" s="39">
        <v>7.1641926022256303E-3</v>
      </c>
      <c r="IJ8" s="39">
        <v>2.7146770441386298E-3</v>
      </c>
      <c r="IK8" s="39">
        <v>2.50528086768128E-3</v>
      </c>
      <c r="IL8" s="39">
        <v>2.98165944161327E-3</v>
      </c>
      <c r="IM8" s="39">
        <v>5.1257272345562096E-3</v>
      </c>
      <c r="IN8" s="39">
        <v>3.1305209916919498E-3</v>
      </c>
      <c r="IO8" s="39">
        <v>3.6603269669376998E-3</v>
      </c>
      <c r="IP8" s="39">
        <v>1.08306172237068E-2</v>
      </c>
      <c r="IQ8" s="39">
        <v>5.5560284390719899E-3</v>
      </c>
      <c r="IR8" s="39">
        <v>2.59153185294997E-3</v>
      </c>
      <c r="IS8" s="39">
        <v>3.7681424342337999E-3</v>
      </c>
      <c r="IT8" s="39">
        <v>1.4197028086262099E-3</v>
      </c>
      <c r="IU8" s="39">
        <v>4.6128343651281496E-3</v>
      </c>
      <c r="IV8" s="39">
        <v>3.86212336182396E-3</v>
      </c>
      <c r="IW8" s="39">
        <v>1.6951574546020601E-3</v>
      </c>
      <c r="IX8" s="39">
        <v>1.6795779810359201E-3</v>
      </c>
      <c r="IY8" s="39">
        <v>1.49799556970053E-3</v>
      </c>
    </row>
    <row r="9" spans="1:259" x14ac:dyDescent="0.3">
      <c r="A9" s="36" t="s">
        <v>220</v>
      </c>
      <c r="B9" s="39">
        <v>0.103512112403548</v>
      </c>
      <c r="C9" s="39">
        <v>0.72531565672054499</v>
      </c>
      <c r="D9" s="39">
        <v>1.10160254170445E-2</v>
      </c>
      <c r="E9" s="39"/>
      <c r="F9" s="39">
        <v>1.14161509116251</v>
      </c>
      <c r="G9" s="39">
        <v>1.10160254170445E-2</v>
      </c>
      <c r="H9" s="39"/>
      <c r="I9" s="39">
        <v>3.48693428065841</v>
      </c>
      <c r="J9" s="39">
        <v>1.0183299389002001E-3</v>
      </c>
      <c r="K9" s="39">
        <v>2.0366598778004002E-3</v>
      </c>
      <c r="L9" s="39">
        <v>2.0366598778004002E-3</v>
      </c>
      <c r="M9" s="39">
        <v>2.0366598778004002E-3</v>
      </c>
      <c r="N9" s="39">
        <v>9.8267490112208689E-4</v>
      </c>
      <c r="O9" s="39">
        <v>0</v>
      </c>
      <c r="P9" s="39">
        <v>0</v>
      </c>
      <c r="Q9" s="39">
        <v>5.7765783519754695E-4</v>
      </c>
      <c r="R9" s="39">
        <v>1.72614820406184E-3</v>
      </c>
      <c r="S9" s="39">
        <v>1.0662633302220401E-3</v>
      </c>
      <c r="T9" s="39">
        <v>1.4249157882238201E-3</v>
      </c>
      <c r="U9" s="39">
        <v>1.61962661202653E-3</v>
      </c>
      <c r="V9" s="39">
        <v>1.56667997490529E-3</v>
      </c>
      <c r="W9" s="39">
        <v>3.6743577920714402E-3</v>
      </c>
      <c r="X9" s="39">
        <v>3.3931289972755799E-3</v>
      </c>
      <c r="Y9" s="39">
        <v>5.2009915209922002E-3</v>
      </c>
      <c r="Z9" s="39">
        <v>1.4339427363188301E-2</v>
      </c>
      <c r="AA9" s="39">
        <v>2.01785747383918E-2</v>
      </c>
      <c r="AB9" s="39">
        <v>2.7918981729812501E-2</v>
      </c>
      <c r="AC9" s="39">
        <v>3.6805604391732999E-2</v>
      </c>
      <c r="AD9" s="39">
        <v>4.7629553102601301E-2</v>
      </c>
      <c r="AE9" s="39">
        <v>5.6693108508460301E-2</v>
      </c>
      <c r="AF9" s="39">
        <v>5.3074206416388103E-2</v>
      </c>
      <c r="AG9" s="39">
        <v>4.9728880252676397E-2</v>
      </c>
      <c r="AH9" s="39">
        <v>3.5654859406589197E-2</v>
      </c>
      <c r="AI9" s="39">
        <v>2.5643025361007099E-2</v>
      </c>
      <c r="AJ9" s="39">
        <v>1.21423285074571E-2</v>
      </c>
      <c r="AK9" s="39">
        <v>1.2064754487859E-2</v>
      </c>
      <c r="AL9" s="39">
        <v>3.03202660431455E-3</v>
      </c>
      <c r="AM9" s="39">
        <v>5.4580269616006597E-3</v>
      </c>
      <c r="AN9" s="39">
        <v>1.4997562009653701E-3</v>
      </c>
      <c r="AO9" s="39">
        <v>6.66909137145185E-4</v>
      </c>
      <c r="AP9" s="39">
        <v>1.14514833431083E-3</v>
      </c>
      <c r="AQ9" s="39">
        <v>1.6679937062074599E-3</v>
      </c>
      <c r="AR9" s="39">
        <v>2.2702786479798201E-3</v>
      </c>
      <c r="AS9" s="39">
        <v>9.6065372787684398E-4</v>
      </c>
      <c r="AT9" s="39">
        <v>1.7451336975161001E-3</v>
      </c>
      <c r="AU9" s="39">
        <v>2.08764959182346E-3</v>
      </c>
      <c r="AV9" s="39">
        <v>1.7716070160767199E-3</v>
      </c>
      <c r="AW9" s="39">
        <v>1.14514833431083E-3</v>
      </c>
      <c r="AX9" s="39">
        <v>3.6036628939807398E-3</v>
      </c>
      <c r="AY9" s="39">
        <v>1.7349174801473801E-3</v>
      </c>
      <c r="AZ9" s="39">
        <v>3.0078528643210098E-3</v>
      </c>
      <c r="BA9" s="39">
        <v>2.1689649166776498E-3</v>
      </c>
      <c r="BB9" s="39">
        <v>1.32360205692164E-3</v>
      </c>
      <c r="BC9" s="39">
        <v>4.5594121215057501E-4</v>
      </c>
      <c r="BD9" s="39">
        <v>9.8712704643746495E-4</v>
      </c>
      <c r="BE9" s="39">
        <v>1.5179086713295899E-3</v>
      </c>
      <c r="BF9" s="39">
        <v>8.1888954119537698E-4</v>
      </c>
      <c r="BG9" s="39">
        <v>6.5669291977646003E-4</v>
      </c>
      <c r="BH9" s="39">
        <v>8.7937831579711003E-4</v>
      </c>
      <c r="BI9" s="39">
        <v>1.3398591581135399E-3</v>
      </c>
      <c r="BJ9" s="39">
        <v>6.8316623833708197E-4</v>
      </c>
      <c r="BK9" s="39">
        <v>6.4043581858456099E-4</v>
      </c>
      <c r="BL9" s="39">
        <v>1.2139478632292101E-3</v>
      </c>
      <c r="BM9" s="39">
        <v>1.8464474288182799E-3</v>
      </c>
      <c r="BN9" s="39">
        <v>1.86270453001017E-3</v>
      </c>
      <c r="BO9" s="39">
        <v>9.9316793026064097E-4</v>
      </c>
      <c r="BP9" s="39">
        <v>3.3726769483442801E-3</v>
      </c>
      <c r="BQ9" s="39">
        <v>1.16558076904828E-3</v>
      </c>
      <c r="BR9" s="39">
        <v>1.40865868703192E-3</v>
      </c>
      <c r="BS9" s="39">
        <v>1.09448166156281E-3</v>
      </c>
      <c r="BT9" s="39">
        <v>1.1716216528714499E-3</v>
      </c>
      <c r="BU9" s="39">
        <v>0</v>
      </c>
      <c r="BV9" s="39">
        <v>2.1829224393024602E-3</v>
      </c>
      <c r="BW9" s="39">
        <v>0</v>
      </c>
      <c r="BX9" s="39">
        <v>1.6823750524208901E-4</v>
      </c>
      <c r="BY9" s="39">
        <v>8.1888954119537698E-4</v>
      </c>
      <c r="BZ9" s="39">
        <v>1.04571035798712E-3</v>
      </c>
      <c r="CA9" s="39">
        <v>9.7086994524556896E-4</v>
      </c>
      <c r="CB9" s="39">
        <v>6.4043581858456099E-4</v>
      </c>
      <c r="CC9" s="39">
        <v>2.0895253468019301E-3</v>
      </c>
      <c r="CD9" s="39">
        <v>3.2286327972895798E-3</v>
      </c>
      <c r="CE9" s="39">
        <v>3.0789519718064798E-3</v>
      </c>
      <c r="CF9" s="39">
        <v>3.74960241420776E-3</v>
      </c>
      <c r="CG9" s="39">
        <v>4.3942135663378699E-3</v>
      </c>
      <c r="CH9" s="39">
        <v>2.72808541040802E-3</v>
      </c>
      <c r="CI9" s="39">
        <v>2.9776382405043E-3</v>
      </c>
      <c r="CJ9" s="39">
        <v>2.2233728946817501E-3</v>
      </c>
      <c r="CK9" s="39">
        <v>3.1194024271857701E-3</v>
      </c>
      <c r="CL9" s="39">
        <v>4.9393765374434297E-3</v>
      </c>
      <c r="CM9" s="39">
        <v>5.0346689991162801E-3</v>
      </c>
      <c r="CN9" s="39">
        <v>5.9427606850727902E-3</v>
      </c>
      <c r="CO9" s="39">
        <v>8.9222746805555607E-3</v>
      </c>
      <c r="CP9" s="39">
        <v>8.7865513776972694E-3</v>
      </c>
      <c r="CQ9" s="39">
        <v>1.0586093053217401E-2</v>
      </c>
      <c r="CR9" s="39">
        <v>8.29017932436126E-3</v>
      </c>
      <c r="CS9" s="39">
        <v>1.2605490987636501E-2</v>
      </c>
      <c r="CT9" s="39">
        <v>1.06567581324134E-2</v>
      </c>
      <c r="CU9" s="39">
        <v>1.31450933112062E-2</v>
      </c>
      <c r="CV9" s="39">
        <v>1.55612816605183E-2</v>
      </c>
      <c r="CW9" s="39">
        <v>8.01372935211574E-3</v>
      </c>
      <c r="CX9" s="39">
        <v>2.49671486957066E-3</v>
      </c>
      <c r="CY9" s="39">
        <v>1.46536624360311E-3</v>
      </c>
      <c r="CZ9" s="39">
        <v>1.76932705170349E-3</v>
      </c>
      <c r="DA9" s="39">
        <v>1.20468012971048E-2</v>
      </c>
      <c r="DB9" s="39">
        <v>2.3807794256473499E-2</v>
      </c>
      <c r="DC9" s="39">
        <v>2.8611004053276198E-2</v>
      </c>
      <c r="DD9" s="39">
        <v>1.2383276307589E-2</v>
      </c>
      <c r="DE9" s="39">
        <v>6.7370032295974601E-3</v>
      </c>
      <c r="DF9" s="39">
        <v>7.1869035579248597E-3</v>
      </c>
      <c r="DG9" s="39">
        <v>7.4806285344626499E-3</v>
      </c>
      <c r="DH9" s="39">
        <v>6.1574503011296499E-3</v>
      </c>
      <c r="DI9" s="39">
        <v>7.0693327254307999E-3</v>
      </c>
      <c r="DJ9" s="39">
        <v>7.0005135823185396E-3</v>
      </c>
      <c r="DK9" s="39">
        <v>6.2141578577008397E-3</v>
      </c>
      <c r="DL9" s="39">
        <v>4.6656303531597597E-3</v>
      </c>
      <c r="DM9" s="39">
        <v>4.2705720311259198E-3</v>
      </c>
      <c r="DN9" s="39">
        <v>3.3647501048417801E-4</v>
      </c>
      <c r="DO9" s="39">
        <v>3.0664361758706701E-3</v>
      </c>
      <c r="DP9" s="39">
        <v>2.20107490966667E-3</v>
      </c>
      <c r="DQ9" s="39">
        <v>2.6104949637200899E-3</v>
      </c>
      <c r="DR9" s="39">
        <v>3.08269327706257E-3</v>
      </c>
      <c r="DS9" s="39">
        <v>1.0033841476293601E-3</v>
      </c>
      <c r="DT9" s="39">
        <v>3.63994822051532E-3</v>
      </c>
      <c r="DU9" s="39">
        <v>2.3590961975400401E-3</v>
      </c>
      <c r="DV9" s="39">
        <v>1.3984424696632E-3</v>
      </c>
      <c r="DW9" s="39">
        <v>2.7624753677702898E-3</v>
      </c>
      <c r="DX9" s="39">
        <v>2.23962999587365E-3</v>
      </c>
      <c r="DY9" s="39">
        <v>2.44038170349953E-3</v>
      </c>
      <c r="DZ9" s="39">
        <v>1.00942503145254E-3</v>
      </c>
      <c r="EA9" s="39">
        <v>2.8456562429020902E-3</v>
      </c>
      <c r="EB9" s="39">
        <v>1.7674316825311699E-3</v>
      </c>
      <c r="EC9" s="39">
        <v>2.17270622193373E-3</v>
      </c>
      <c r="ED9" s="39">
        <v>7.9382462020003298E-4</v>
      </c>
      <c r="EE9" s="39">
        <v>0</v>
      </c>
      <c r="EF9" s="39">
        <v>0</v>
      </c>
      <c r="EG9" s="39">
        <v>2.0366598778004002E-3</v>
      </c>
      <c r="EH9" s="39">
        <v>0</v>
      </c>
      <c r="EI9" s="39">
        <v>5.7765783519754695E-4</v>
      </c>
      <c r="EJ9" s="39">
        <v>0</v>
      </c>
      <c r="EK9" s="39">
        <v>5.7765783519754695E-4</v>
      </c>
      <c r="EL9" s="39">
        <v>0</v>
      </c>
      <c r="EM9" s="39">
        <v>1.9155693892410899E-4</v>
      </c>
      <c r="EN9" s="39">
        <v>0</v>
      </c>
      <c r="EO9" s="39">
        <v>6.8316623833708197E-4</v>
      </c>
      <c r="EP9" s="39">
        <v>4.9867163190309496E-4</v>
      </c>
      <c r="EQ9" s="39">
        <v>3.3647501048417801E-4</v>
      </c>
      <c r="ER9" s="39">
        <v>0</v>
      </c>
      <c r="ES9" s="39">
        <v>1.6823750524208901E-4</v>
      </c>
      <c r="ET9" s="39">
        <v>1.51980404050191E-4</v>
      </c>
      <c r="EU9" s="39">
        <v>0</v>
      </c>
      <c r="EV9" s="39">
        <v>3.3647501048417801E-4</v>
      </c>
      <c r="EW9" s="39">
        <v>1.5992586080698999E-2</v>
      </c>
      <c r="EX9" s="39">
        <v>2.5991892307635101E-2</v>
      </c>
      <c r="EY9" s="39">
        <v>2.6591936513421899E-2</v>
      </c>
      <c r="EZ9" s="39">
        <v>3.2145591098807699E-2</v>
      </c>
      <c r="FA9" s="39">
        <v>3.5305059386171997E-2</v>
      </c>
      <c r="FB9" s="39">
        <v>3.2003442316925403E-2</v>
      </c>
      <c r="FC9" s="39">
        <v>3.5024878313371199E-2</v>
      </c>
      <c r="FD9" s="39">
        <v>2.26537620018963E-2</v>
      </c>
      <c r="FE9" s="39">
        <v>9.2827045372294199E-3</v>
      </c>
      <c r="FF9" s="39">
        <v>8.1594499785388897E-3</v>
      </c>
      <c r="FG9" s="39">
        <v>3.3428665339223299E-3</v>
      </c>
      <c r="FH9" s="39">
        <v>7.5800665107863803E-4</v>
      </c>
      <c r="FI9" s="39">
        <v>1.5931532934659099E-3</v>
      </c>
      <c r="FJ9" s="39">
        <v>9.3646037368945196E-4</v>
      </c>
      <c r="FK9" s="39">
        <v>1.27293538417363E-3</v>
      </c>
      <c r="FL9" s="39">
        <v>1.40865868703192E-3</v>
      </c>
      <c r="FM9" s="39">
        <v>1.0782245603709101E-3</v>
      </c>
      <c r="FN9" s="39">
        <v>7.5800665107863803E-4</v>
      </c>
      <c r="FO9" s="39">
        <v>1.15536455167955E-3</v>
      </c>
      <c r="FP9" s="39">
        <v>1.51980404050191E-4</v>
      </c>
      <c r="FQ9" s="39">
        <v>9.7691082906874193E-4</v>
      </c>
      <c r="FR9" s="39">
        <v>3.4669122785290299E-4</v>
      </c>
      <c r="FS9" s="39">
        <v>4.9867163190309496E-4</v>
      </c>
      <c r="FT9" s="39">
        <v>1.6173466476533001E-3</v>
      </c>
      <c r="FU9" s="39">
        <v>6.5669291977646003E-4</v>
      </c>
      <c r="FV9" s="39">
        <v>9.2624415632072601E-4</v>
      </c>
      <c r="FW9" s="39">
        <v>6.5065203595328705E-4</v>
      </c>
      <c r="FX9" s="39">
        <v>5.1492873309499302E-4</v>
      </c>
      <c r="FY9" s="39">
        <v>3.2021790929228098E-4</v>
      </c>
      <c r="FZ9" s="39">
        <v>8.08673323826652E-4</v>
      </c>
      <c r="GA9" s="39">
        <v>1.6823750524208901E-4</v>
      </c>
      <c r="GB9" s="39">
        <v>6.4043581858456099E-4</v>
      </c>
      <c r="GC9" s="39">
        <v>1.1146333943378201E-3</v>
      </c>
      <c r="GD9" s="39">
        <v>1.65403618358265E-3</v>
      </c>
      <c r="GE9" s="39">
        <v>1.50205577953246E-3</v>
      </c>
      <c r="GF9" s="39">
        <v>9.8712704643746495E-4</v>
      </c>
      <c r="GG9" s="39">
        <v>1.5504228737133899E-3</v>
      </c>
      <c r="GH9" s="39">
        <v>1.0033841476293601E-3</v>
      </c>
      <c r="GI9" s="39">
        <v>3.57114869159694E-3</v>
      </c>
      <c r="GJ9" s="39">
        <v>1.14514833431083E-3</v>
      </c>
      <c r="GK9" s="39">
        <v>5.1492873309499302E-4</v>
      </c>
      <c r="GL9" s="39">
        <v>2.35115994454455E-3</v>
      </c>
      <c r="GM9" s="39">
        <v>1.6033695108346299E-3</v>
      </c>
      <c r="GN9" s="39">
        <v>4.9867163190309496E-4</v>
      </c>
      <c r="GO9" s="39">
        <v>1.5991941772890801E-3</v>
      </c>
      <c r="GP9" s="39">
        <v>2.6918102885742801E-3</v>
      </c>
      <c r="GQ9" s="39">
        <v>6.5669291977646003E-4</v>
      </c>
      <c r="GR9" s="39">
        <v>9.0998705512883001E-4</v>
      </c>
      <c r="GS9" s="39">
        <v>5.1492873309499302E-4</v>
      </c>
      <c r="GT9" s="39">
        <v>1.27293538417363E-3</v>
      </c>
      <c r="GU9" s="39">
        <v>1.08844077773964E-3</v>
      </c>
      <c r="GV9" s="39">
        <v>4.1306835994229197E-3</v>
      </c>
      <c r="GW9" s="39">
        <v>7.5982189811505804E-3</v>
      </c>
      <c r="GX9" s="39">
        <v>1.9458854051419899E-3</v>
      </c>
      <c r="GY9" s="39">
        <v>3.2021790929228098E-4</v>
      </c>
      <c r="GZ9" s="39">
        <v>4.8845541453436999E-4</v>
      </c>
      <c r="HA9" s="39">
        <v>3.4823507562305699E-3</v>
      </c>
      <c r="HB9" s="39">
        <v>4.19950274253516E-3</v>
      </c>
      <c r="HC9" s="39">
        <v>1.4430682585880399E-3</v>
      </c>
      <c r="HD9" s="39">
        <v>1.16558076904828E-3</v>
      </c>
      <c r="HE9" s="39">
        <v>1.1046978789315399E-3</v>
      </c>
      <c r="HF9" s="39">
        <v>1.02985746618998E-3</v>
      </c>
      <c r="HG9" s="39">
        <v>1.2566782829817301E-3</v>
      </c>
      <c r="HH9" s="39">
        <v>2.2763195318029898E-3</v>
      </c>
      <c r="HI9" s="39">
        <v>9.8712704643746495E-4</v>
      </c>
      <c r="HJ9" s="39">
        <v>2.1239349183580399E-3</v>
      </c>
      <c r="HK9" s="39">
        <v>1.40865868703192E-3</v>
      </c>
      <c r="HL9" s="39">
        <v>1.57689619227401E-3</v>
      </c>
      <c r="HM9" s="39">
        <v>3.5167407135928302E-3</v>
      </c>
      <c r="HN9" s="39">
        <v>1.91285965815438E-2</v>
      </c>
      <c r="HO9" s="39">
        <v>2.6901519236723698E-2</v>
      </c>
      <c r="HP9" s="39">
        <v>2.1487614988476001E-2</v>
      </c>
      <c r="HQ9" s="39">
        <v>1.39750561264405E-2</v>
      </c>
      <c r="HR9" s="39">
        <v>1.41808017911023E-2</v>
      </c>
      <c r="HS9" s="39">
        <v>9.6277883369962694E-3</v>
      </c>
      <c r="HT9" s="39">
        <v>5.07135853504563E-3</v>
      </c>
      <c r="HU9" s="39">
        <v>8.9120388489929807E-3</v>
      </c>
      <c r="HV9" s="39">
        <v>1.72292361383381E-2</v>
      </c>
      <c r="HW9" s="39">
        <v>2.46531571162295E-2</v>
      </c>
      <c r="HX9" s="39">
        <v>2.1955325558026002E-2</v>
      </c>
      <c r="HY9" s="39">
        <v>3.25757497260242E-2</v>
      </c>
      <c r="HZ9" s="39">
        <v>3.46020926041423E-2</v>
      </c>
      <c r="IA9" s="39">
        <v>2.5765791248156599E-2</v>
      </c>
      <c r="IB9" s="39">
        <v>3.1063497343316801E-2</v>
      </c>
      <c r="IC9" s="39">
        <v>1.9628743562869699E-2</v>
      </c>
      <c r="ID9" s="39">
        <v>1.78087890668059E-2</v>
      </c>
      <c r="IE9" s="39">
        <v>8.6481046726832704E-3</v>
      </c>
      <c r="IF9" s="39">
        <v>7.1543893555410703E-3</v>
      </c>
      <c r="IG9" s="39">
        <v>7.79897068877646E-3</v>
      </c>
      <c r="IH9" s="39">
        <v>7.4364461833203001E-3</v>
      </c>
      <c r="II9" s="39">
        <v>7.3453486693868496E-3</v>
      </c>
      <c r="IJ9" s="39">
        <v>2.9571861915730002E-3</v>
      </c>
      <c r="IK9" s="39">
        <v>2.5031403485947399E-3</v>
      </c>
      <c r="IL9" s="39">
        <v>2.7057874253929499E-3</v>
      </c>
      <c r="IM9" s="39">
        <v>5.2837485725353997E-3</v>
      </c>
      <c r="IN9" s="39">
        <v>3.0664361758706701E-3</v>
      </c>
      <c r="IO9" s="39">
        <v>3.8671732467018302E-3</v>
      </c>
      <c r="IP9" s="39">
        <v>1.11387096111483E-2</v>
      </c>
      <c r="IQ9" s="39">
        <v>5.49431228813524E-3</v>
      </c>
      <c r="IR9" s="39">
        <v>2.5779807613363001E-3</v>
      </c>
      <c r="IS9" s="39">
        <v>3.5386344892131402E-3</v>
      </c>
      <c r="IT9" s="39">
        <v>1.49788044598691E-3</v>
      </c>
      <c r="IU9" s="39">
        <v>4.8501249595937499E-3</v>
      </c>
      <c r="IV9" s="39">
        <v>4.2928700161409998E-3</v>
      </c>
      <c r="IW9" s="39">
        <v>1.8812612097691599E-3</v>
      </c>
      <c r="IX9" s="39">
        <v>1.75117458133928E-3</v>
      </c>
      <c r="IY9" s="39">
        <v>1.5799571071667799E-3</v>
      </c>
    </row>
    <row r="10" spans="1:259" x14ac:dyDescent="0.3">
      <c r="A10" s="36" t="s">
        <v>221</v>
      </c>
      <c r="B10" s="39">
        <v>0.101474495337746</v>
      </c>
      <c r="C10" s="39">
        <v>0</v>
      </c>
      <c r="D10" s="39">
        <v>1.1483794376231199E-2</v>
      </c>
      <c r="E10" s="39"/>
      <c r="F10" s="39">
        <v>2.35981856728454</v>
      </c>
      <c r="G10" s="39">
        <v>1.1483794376231199E-2</v>
      </c>
      <c r="H10" s="39"/>
      <c r="I10" s="39">
        <v>4.6288370412212103</v>
      </c>
      <c r="J10" s="39">
        <v>1.19730914861902E-3</v>
      </c>
      <c r="K10" s="39">
        <v>3.35469453717066E-4</v>
      </c>
      <c r="L10" s="39">
        <v>6.7018292826393497E-4</v>
      </c>
      <c r="M10" s="39">
        <v>4.6815819038675702E-4</v>
      </c>
      <c r="N10" s="39">
        <v>1.0975965943422999E-3</v>
      </c>
      <c r="O10" s="39">
        <v>9.8101091110195391E-4</v>
      </c>
      <c r="P10" s="39">
        <v>1.20113833203209E-3</v>
      </c>
      <c r="Q10" s="39">
        <v>1.11065614696546E-3</v>
      </c>
      <c r="R10" s="39">
        <v>1.61056672368058E-3</v>
      </c>
      <c r="S10" s="39">
        <v>3.23428573282305E-3</v>
      </c>
      <c r="T10" s="39">
        <v>2.5387337434134901E-3</v>
      </c>
      <c r="U10" s="39">
        <v>5.2730764527559801E-3</v>
      </c>
      <c r="V10" s="39">
        <v>5.9981386992789603E-3</v>
      </c>
      <c r="W10" s="39">
        <v>9.15239256118449E-3</v>
      </c>
      <c r="X10" s="39">
        <v>1.3032543184472299E-2</v>
      </c>
      <c r="Y10" s="39">
        <v>1.70285030363546E-2</v>
      </c>
      <c r="Z10" s="39">
        <v>2.4106574096636298E-2</v>
      </c>
      <c r="AA10" s="39">
        <v>2.8810969744422901E-2</v>
      </c>
      <c r="AB10" s="39">
        <v>3.7563231794983998E-2</v>
      </c>
      <c r="AC10" s="39">
        <v>4.5343089575577297E-2</v>
      </c>
      <c r="AD10" s="39">
        <v>6.5782748317104595E-2</v>
      </c>
      <c r="AE10" s="39">
        <v>7.07023817007017E-2</v>
      </c>
      <c r="AF10" s="39">
        <v>7.3659440829353703E-2</v>
      </c>
      <c r="AG10" s="39">
        <v>5.9476124365702203E-2</v>
      </c>
      <c r="AH10" s="39">
        <v>4.5071719786657402E-2</v>
      </c>
      <c r="AI10" s="39">
        <v>2.9186990116511699E-2</v>
      </c>
      <c r="AJ10" s="39">
        <v>2.3994125905413801E-2</v>
      </c>
      <c r="AK10" s="39">
        <v>1.8706259736102099E-2</v>
      </c>
      <c r="AL10" s="39">
        <v>1.38544755678366E-2</v>
      </c>
      <c r="AM10" s="39">
        <v>1.31171520425186E-2</v>
      </c>
      <c r="AN10" s="39">
        <v>1.1027549482455899E-2</v>
      </c>
      <c r="AO10" s="39">
        <v>5.0227075785589598E-3</v>
      </c>
      <c r="AP10" s="39">
        <v>2.6274604164413899E-3</v>
      </c>
      <c r="AQ10" s="39">
        <v>2.7403794156879101E-3</v>
      </c>
      <c r="AR10" s="39">
        <v>3.2564725273583998E-3</v>
      </c>
      <c r="AS10" s="39">
        <v>2.2619312738466802E-3</v>
      </c>
      <c r="AT10" s="39">
        <v>2.4532579914504E-3</v>
      </c>
      <c r="AU10" s="39">
        <v>1.6755987573126201E-3</v>
      </c>
      <c r="AV10" s="39">
        <v>2.3545686412151999E-3</v>
      </c>
      <c r="AW10" s="39">
        <v>1.21824490829767E-3</v>
      </c>
      <c r="AX10" s="39">
        <v>1.94683654972178E-3</v>
      </c>
      <c r="AY10" s="39">
        <v>2.4899546548605598E-3</v>
      </c>
      <c r="AZ10" s="39">
        <v>1.53088549395328E-3</v>
      </c>
      <c r="BA10" s="39">
        <v>1.15517782498855E-3</v>
      </c>
      <c r="BB10" s="39">
        <v>1.81044135343908E-3</v>
      </c>
      <c r="BC10" s="39">
        <v>1.29438671313838E-3</v>
      </c>
      <c r="BD10" s="39">
        <v>1.51785663110242E-3</v>
      </c>
      <c r="BE10" s="39">
        <v>1.60407018092817E-3</v>
      </c>
      <c r="BF10" s="39">
        <v>1.79624162634544E-3</v>
      </c>
      <c r="BG10" s="39">
        <v>8.4524246036635296E-4</v>
      </c>
      <c r="BH10" s="39">
        <v>1.90125329040289E-3</v>
      </c>
      <c r="BI10" s="39">
        <v>1.93900706794279E-3</v>
      </c>
      <c r="BJ10" s="39">
        <v>1.7319393133829999E-3</v>
      </c>
      <c r="BK10" s="39">
        <v>1.3846924812741699E-3</v>
      </c>
      <c r="BL10" s="39">
        <v>1.63788359156818E-3</v>
      </c>
      <c r="BM10" s="39">
        <v>1.70529443900505E-3</v>
      </c>
      <c r="BN10" s="39">
        <v>1.7587469506595899E-3</v>
      </c>
      <c r="BO10" s="39">
        <v>2.8868551030292E-3</v>
      </c>
      <c r="BP10" s="39">
        <v>2.8744921460200001E-3</v>
      </c>
      <c r="BQ10" s="39">
        <v>1.9050964751037599E-3</v>
      </c>
      <c r="BR10" s="39">
        <v>2.3778389752547799E-3</v>
      </c>
      <c r="BS10" s="39">
        <v>2.7101615775620902E-3</v>
      </c>
      <c r="BT10" s="39">
        <v>3.5467881205620698E-3</v>
      </c>
      <c r="BU10" s="39">
        <v>2.8853867074009601E-3</v>
      </c>
      <c r="BV10" s="39">
        <v>2.5614388252738702E-3</v>
      </c>
      <c r="BW10" s="39">
        <v>3.6158715198122602E-3</v>
      </c>
      <c r="BX10" s="39">
        <v>3.0877876372298698E-3</v>
      </c>
      <c r="BY10" s="39">
        <v>4.4513682732625296E-3</v>
      </c>
      <c r="BZ10" s="39">
        <v>4.3896111547073596E-3</v>
      </c>
      <c r="CA10" s="39">
        <v>4.3893815611318696E-3</v>
      </c>
      <c r="CB10" s="39">
        <v>4.99470632922461E-3</v>
      </c>
      <c r="CC10" s="39">
        <v>5.7250494857934604E-3</v>
      </c>
      <c r="CD10" s="39">
        <v>7.8014572195480598E-3</v>
      </c>
      <c r="CE10" s="39">
        <v>6.7471802122024797E-3</v>
      </c>
      <c r="CF10" s="39">
        <v>9.0801801311172804E-3</v>
      </c>
      <c r="CG10" s="39">
        <v>9.67999710408563E-3</v>
      </c>
      <c r="CH10" s="39">
        <v>8.8994620560238404E-3</v>
      </c>
      <c r="CI10" s="39">
        <v>9.9129489744808306E-3</v>
      </c>
      <c r="CJ10" s="39">
        <v>1.3674271558215999E-2</v>
      </c>
      <c r="CK10" s="39">
        <v>1.7869957824496699E-2</v>
      </c>
      <c r="CL10" s="39">
        <v>1.85207264927067E-2</v>
      </c>
      <c r="CM10" s="39">
        <v>1.9866910908696599E-2</v>
      </c>
      <c r="CN10" s="39">
        <v>2.1104466620878701E-2</v>
      </c>
      <c r="CO10" s="39">
        <v>2.0785588461004499E-2</v>
      </c>
      <c r="CP10" s="39">
        <v>2.36816576994495E-2</v>
      </c>
      <c r="CQ10" s="39">
        <v>1.7983270170380799E-2</v>
      </c>
      <c r="CR10" s="39">
        <v>1.5870169125821801E-2</v>
      </c>
      <c r="CS10" s="39">
        <v>2.05656932453579E-2</v>
      </c>
      <c r="CT10" s="39">
        <v>2.2607013529550499E-2</v>
      </c>
      <c r="CU10" s="39">
        <v>2.26011494846079E-2</v>
      </c>
      <c r="CV10" s="39">
        <v>1.9359059172986502E-2</v>
      </c>
      <c r="CW10" s="39">
        <v>2.2455376159711101E-2</v>
      </c>
      <c r="CX10" s="39">
        <v>1.8296172100347601E-2</v>
      </c>
      <c r="CY10" s="39">
        <v>1.8912955216806599E-2</v>
      </c>
      <c r="CZ10" s="39">
        <v>1.1401981653599401E-2</v>
      </c>
      <c r="DA10" s="39">
        <v>7.2238320573196702E-3</v>
      </c>
      <c r="DB10" s="39">
        <v>6.0012501317988397E-3</v>
      </c>
      <c r="DC10" s="39">
        <v>3.5885196859256302E-3</v>
      </c>
      <c r="DD10" s="39">
        <v>4.8182365184024E-3</v>
      </c>
      <c r="DE10" s="39">
        <v>3.9759801334050097E-3</v>
      </c>
      <c r="DF10" s="39">
        <v>5.21484086069779E-3</v>
      </c>
      <c r="DG10" s="39">
        <v>5.1394670369285297E-3</v>
      </c>
      <c r="DH10" s="39">
        <v>4.7487705992008402E-3</v>
      </c>
      <c r="DI10" s="39">
        <v>2.7697436717707201E-3</v>
      </c>
      <c r="DJ10" s="39">
        <v>2.7299575546462299E-3</v>
      </c>
      <c r="DK10" s="39">
        <v>2.4489832211709701E-3</v>
      </c>
      <c r="DL10" s="39">
        <v>2.8875563288595402E-3</v>
      </c>
      <c r="DM10" s="39">
        <v>3.1228604690659101E-3</v>
      </c>
      <c r="DN10" s="39">
        <v>3.7552117788964201E-3</v>
      </c>
      <c r="DO10" s="39">
        <v>3.6641432164388399E-3</v>
      </c>
      <c r="DP10" s="39">
        <v>4.5344355942258403E-3</v>
      </c>
      <c r="DQ10" s="39">
        <v>3.07137499028013E-3</v>
      </c>
      <c r="DR10" s="39">
        <v>3.2791974398181101E-3</v>
      </c>
      <c r="DS10" s="39">
        <v>2.3327893455913802E-3</v>
      </c>
      <c r="DT10" s="39">
        <v>3.5193846493671698E-3</v>
      </c>
      <c r="DU10" s="39">
        <v>2.9005532281065499E-3</v>
      </c>
      <c r="DV10" s="39">
        <v>2.4498894162560702E-3</v>
      </c>
      <c r="DW10" s="39">
        <v>4.7505164042797397E-3</v>
      </c>
      <c r="DX10" s="39">
        <v>2.6265711096310701E-3</v>
      </c>
      <c r="DY10" s="39">
        <v>3.16085381952459E-3</v>
      </c>
      <c r="DZ10" s="39">
        <v>3.7331869633577901E-3</v>
      </c>
      <c r="EA10" s="39">
        <v>2.3854524846654802E-3</v>
      </c>
      <c r="EB10" s="39">
        <v>2.53957350429849E-3</v>
      </c>
      <c r="EC10" s="39">
        <v>1.70012678074954E-3</v>
      </c>
      <c r="ED10" s="39">
        <v>4.5628571637431502E-4</v>
      </c>
      <c r="EE10" s="39">
        <v>3.4533941303240299E-4</v>
      </c>
      <c r="EF10" s="39">
        <v>6.9949943484579296E-4</v>
      </c>
      <c r="EG10" s="39">
        <v>4.8808674823514099E-4</v>
      </c>
      <c r="EH10" s="39">
        <v>0</v>
      </c>
      <c r="EI10" s="39">
        <v>4.6815819038675702E-4</v>
      </c>
      <c r="EJ10" s="39">
        <v>0</v>
      </c>
      <c r="EK10" s="39">
        <v>1.2907744473851E-4</v>
      </c>
      <c r="EL10" s="39">
        <v>3.4275396679200599E-4</v>
      </c>
      <c r="EM10" s="39">
        <v>2.6680261008112398E-4</v>
      </c>
      <c r="EN10" s="39">
        <v>9.1216730228700096E-4</v>
      </c>
      <c r="EO10" s="39">
        <v>1.1838503944457701E-3</v>
      </c>
      <c r="EP10" s="39">
        <v>4.32029858838408E-4</v>
      </c>
      <c r="EQ10" s="39">
        <v>4.3376220673416502E-4</v>
      </c>
      <c r="ER10" s="39">
        <v>1.1517886143345001E-3</v>
      </c>
      <c r="ES10" s="39">
        <v>2.4747671018903301E-3</v>
      </c>
      <c r="ET10" s="39">
        <v>2.5156188399753599E-3</v>
      </c>
      <c r="EU10" s="39">
        <v>5.2389327686028697E-3</v>
      </c>
      <c r="EV10" s="39">
        <v>1.41356405014883E-2</v>
      </c>
      <c r="EW10" s="39">
        <v>2.6370759532087899E-2</v>
      </c>
      <c r="EX10" s="39">
        <v>3.9761898075928101E-2</v>
      </c>
      <c r="EY10" s="39">
        <v>4.2577508370910899E-2</v>
      </c>
      <c r="EZ10" s="39">
        <v>4.5905285252664102E-2</v>
      </c>
      <c r="FA10" s="39">
        <v>5.2436298825592802E-2</v>
      </c>
      <c r="FB10" s="39">
        <v>5.0601699593816503E-2</v>
      </c>
      <c r="FC10" s="39">
        <v>5.8977305002749003E-2</v>
      </c>
      <c r="FD10" s="39">
        <v>5.7784711631486803E-2</v>
      </c>
      <c r="FE10" s="39">
        <v>3.79803729071998E-2</v>
      </c>
      <c r="FF10" s="39">
        <v>2.78529134364515E-2</v>
      </c>
      <c r="FG10" s="39">
        <v>1.5879110137171401E-2</v>
      </c>
      <c r="FH10" s="39">
        <v>1.4384028787032901E-2</v>
      </c>
      <c r="FI10" s="39">
        <v>1.2899056320784801E-2</v>
      </c>
      <c r="FJ10" s="39">
        <v>1.08776822894706E-2</v>
      </c>
      <c r="FK10" s="39">
        <v>4.6835516430057903E-3</v>
      </c>
      <c r="FL10" s="39">
        <v>3.1979162280877799E-3</v>
      </c>
      <c r="FM10" s="39">
        <v>1.9571928890072601E-3</v>
      </c>
      <c r="FN10" s="39">
        <v>2.6744866648815901E-3</v>
      </c>
      <c r="FO10" s="39">
        <v>2.0192190306173698E-3</v>
      </c>
      <c r="FP10" s="39">
        <v>1.1456398901339101E-3</v>
      </c>
      <c r="FQ10" s="39">
        <v>1.1958819438655901E-3</v>
      </c>
      <c r="FR10" s="39">
        <v>9.2348669778660796E-4</v>
      </c>
      <c r="FS10" s="39">
        <v>1.4357977891472601E-3</v>
      </c>
      <c r="FT10" s="39">
        <v>1.47883743440123E-3</v>
      </c>
      <c r="FU10" s="39">
        <v>9.9496539649405395E-4</v>
      </c>
      <c r="FV10" s="39">
        <v>1.98642907484244E-3</v>
      </c>
      <c r="FW10" s="39">
        <v>8.9406957762721E-4</v>
      </c>
      <c r="FX10" s="39">
        <v>8.6983400204881001E-4</v>
      </c>
      <c r="FY10" s="39">
        <v>1.0598259124185599E-3</v>
      </c>
      <c r="FZ10" s="39">
        <v>2.01612237838361E-3</v>
      </c>
      <c r="GA10" s="39">
        <v>5.9323525509263095E-4</v>
      </c>
      <c r="GB10" s="39">
        <v>1.6022729404213201E-3</v>
      </c>
      <c r="GC10" s="39">
        <v>1.8841888800415099E-3</v>
      </c>
      <c r="GD10" s="39">
        <v>2.8758055771726E-3</v>
      </c>
      <c r="GE10" s="39">
        <v>1.6201907883319499E-3</v>
      </c>
      <c r="GF10" s="39">
        <v>1.8875790737147E-3</v>
      </c>
      <c r="GG10" s="39">
        <v>1.962688570566E-3</v>
      </c>
      <c r="GH10" s="39">
        <v>1.8001176537126801E-3</v>
      </c>
      <c r="GI10" s="39">
        <v>9.7129463957214399E-4</v>
      </c>
      <c r="GJ10" s="39">
        <v>2.0447277848271101E-3</v>
      </c>
      <c r="GK10" s="39">
        <v>1.87709589554175E-3</v>
      </c>
      <c r="GL10" s="39">
        <v>1.20639669797365E-3</v>
      </c>
      <c r="GM10" s="39">
        <v>1.7686192634141899E-3</v>
      </c>
      <c r="GN10" s="39">
        <v>1.3559002736259001E-3</v>
      </c>
      <c r="GO10" s="39">
        <v>1.4336387917622E-3</v>
      </c>
      <c r="GP10" s="39">
        <v>1.87744552812467E-3</v>
      </c>
      <c r="GQ10" s="39">
        <v>1.7920864354307199E-3</v>
      </c>
      <c r="GR10" s="39">
        <v>1.3973364138972801E-3</v>
      </c>
      <c r="GS10" s="39">
        <v>1.99615364516947E-3</v>
      </c>
      <c r="GT10" s="39">
        <v>1.9858496179869498E-3</v>
      </c>
      <c r="GU10" s="39">
        <v>1.45643497417781E-3</v>
      </c>
      <c r="GV10" s="39">
        <v>3.1456773300777602E-3</v>
      </c>
      <c r="GW10" s="39">
        <v>2.1188291196966402E-3</v>
      </c>
      <c r="GX10" s="39">
        <v>1.0343169238853499E-3</v>
      </c>
      <c r="GY10" s="39">
        <v>1.04476784026876E-3</v>
      </c>
      <c r="GZ10" s="39">
        <v>8.6958153787066697E-4</v>
      </c>
      <c r="HA10" s="39">
        <v>1.5733167848237201E-3</v>
      </c>
      <c r="HB10" s="39">
        <v>2.07098974990419E-3</v>
      </c>
      <c r="HC10" s="39">
        <v>3.01226611493017E-3</v>
      </c>
      <c r="HD10" s="39">
        <v>3.4103652872714799E-3</v>
      </c>
      <c r="HE10" s="39">
        <v>5.5210836636241604E-3</v>
      </c>
      <c r="HF10" s="39">
        <v>8.1637696487343401E-3</v>
      </c>
      <c r="HG10" s="39">
        <v>1.1017559922383799E-2</v>
      </c>
      <c r="HH10" s="39">
        <v>9.4761835778585501E-3</v>
      </c>
      <c r="HI10" s="39">
        <v>1.21835478642411E-2</v>
      </c>
      <c r="HJ10" s="39">
        <v>9.6630230229916795E-3</v>
      </c>
      <c r="HK10" s="39">
        <v>1.0610391192470901E-2</v>
      </c>
      <c r="HL10" s="39">
        <v>7.2029977298184401E-3</v>
      </c>
      <c r="HM10" s="39">
        <v>1.2139217657827101E-2</v>
      </c>
      <c r="HN10" s="39">
        <v>3.1389345904876902E-2</v>
      </c>
      <c r="HO10" s="39">
        <v>4.6956230967478398E-2</v>
      </c>
      <c r="HP10" s="39">
        <v>5.1689700610088998E-2</v>
      </c>
      <c r="HQ10" s="39">
        <v>4.1446391932960798E-2</v>
      </c>
      <c r="HR10" s="39">
        <v>4.1349084208870603E-2</v>
      </c>
      <c r="HS10" s="39">
        <v>3.93900047615224E-2</v>
      </c>
      <c r="HT10" s="39">
        <v>3.6653854791424897E-2</v>
      </c>
      <c r="HU10" s="39">
        <v>3.3314511044639901E-2</v>
      </c>
      <c r="HV10" s="39">
        <v>2.1656853871067999E-2</v>
      </c>
      <c r="HW10" s="39">
        <v>1.33672578373606E-2</v>
      </c>
      <c r="HX10" s="39">
        <v>7.9025014514042397E-3</v>
      </c>
      <c r="HY10" s="39">
        <v>4.4058174737342604E-3</v>
      </c>
      <c r="HZ10" s="39">
        <v>8.6467630004945506E-3</v>
      </c>
      <c r="IA10" s="39">
        <v>5.4686152165950202E-3</v>
      </c>
      <c r="IB10" s="39">
        <v>8.5296377213308298E-3</v>
      </c>
      <c r="IC10" s="39">
        <v>9.1544616477007602E-3</v>
      </c>
      <c r="ID10" s="39">
        <v>6.8915675319634996E-3</v>
      </c>
      <c r="IE10" s="39">
        <v>5.0530751044799999E-3</v>
      </c>
      <c r="IF10" s="39">
        <v>3.4618975484630699E-3</v>
      </c>
      <c r="IG10" s="39">
        <v>5.7540057268167296E-3</v>
      </c>
      <c r="IH10" s="39">
        <v>4.0227312341788203E-3</v>
      </c>
      <c r="II10" s="39">
        <v>3.36811884322502E-3</v>
      </c>
      <c r="IJ10" s="39">
        <v>3.1489223611497301E-3</v>
      </c>
      <c r="IK10" s="39">
        <v>4.0043413737884696E-3</v>
      </c>
      <c r="IL10" s="39">
        <v>5.0515965491431097E-3</v>
      </c>
      <c r="IM10" s="39">
        <v>5.68044369008889E-3</v>
      </c>
      <c r="IN10" s="39">
        <v>4.3682400002129597E-3</v>
      </c>
      <c r="IO10" s="39">
        <v>3.4055244363869501E-3</v>
      </c>
      <c r="IP10" s="39">
        <v>2.81912107830999E-3</v>
      </c>
      <c r="IQ10" s="39">
        <v>2.53657407767787E-3</v>
      </c>
      <c r="IR10" s="39">
        <v>3.3470398910498602E-3</v>
      </c>
      <c r="IS10" s="39">
        <v>3.4554082722262399E-3</v>
      </c>
      <c r="IT10" s="39">
        <v>2.5826728910138901E-3</v>
      </c>
      <c r="IU10" s="39">
        <v>3.0356696999749399E-3</v>
      </c>
      <c r="IV10" s="39">
        <v>5.2241413902681597E-3</v>
      </c>
      <c r="IW10" s="39">
        <v>6.9436733813099099E-3</v>
      </c>
      <c r="IX10" s="39">
        <v>2.6655957341179298E-3</v>
      </c>
      <c r="IY10" s="39">
        <v>1.23246333885102E-3</v>
      </c>
    </row>
    <row r="11" spans="1:259" x14ac:dyDescent="0.3">
      <c r="A11" s="36" t="s">
        <v>222</v>
      </c>
      <c r="B11" s="39">
        <v>0.100866324241956</v>
      </c>
      <c r="C11" s="39">
        <v>0.35215897380543498</v>
      </c>
      <c r="D11" s="39">
        <v>7.11741515856118E-3</v>
      </c>
      <c r="E11" s="39"/>
      <c r="F11" s="39">
        <v>1.7644480032052099</v>
      </c>
      <c r="G11" s="39">
        <v>7.11741515856118E-3</v>
      </c>
      <c r="H11" s="39"/>
      <c r="I11" s="39">
        <v>1.71480064034946</v>
      </c>
      <c r="J11" s="39">
        <v>2.4079977181374799E-3</v>
      </c>
      <c r="K11" s="39">
        <v>4.3747364221305099E-4</v>
      </c>
      <c r="L11" s="39">
        <v>9.81447075354051E-4</v>
      </c>
      <c r="M11" s="39">
        <v>4.76279961177631E-4</v>
      </c>
      <c r="N11" s="39">
        <v>1.6958670171205001E-3</v>
      </c>
      <c r="O11" s="39">
        <v>2.4680612648845198E-3</v>
      </c>
      <c r="P11" s="39">
        <v>2.3813998058881401E-4</v>
      </c>
      <c r="Q11" s="39">
        <v>2.4680612648845198E-3</v>
      </c>
      <c r="R11" s="39">
        <v>3.44950834023857E-3</v>
      </c>
      <c r="S11" s="39">
        <v>4.9361225297690397E-3</v>
      </c>
      <c r="T11" s="39">
        <v>4.6979825491802298E-3</v>
      </c>
      <c r="U11" s="39">
        <v>8.39172797033696E-3</v>
      </c>
      <c r="V11" s="39">
        <v>8.3339536643393698E-3</v>
      </c>
      <c r="W11" s="39">
        <v>1.05866650013045E-2</v>
      </c>
      <c r="X11" s="39">
        <v>1.7018547371098001E-2</v>
      </c>
      <c r="Y11" s="39">
        <v>1.94638185833131E-2</v>
      </c>
      <c r="Z11" s="39">
        <v>2.1572094155284299E-2</v>
      </c>
      <c r="AA11" s="39">
        <v>2.59513723652087E-2</v>
      </c>
      <c r="AB11" s="39">
        <v>2.2492718374476101E-2</v>
      </c>
      <c r="AC11" s="39">
        <v>2.4539225434015901E-2</v>
      </c>
      <c r="AD11" s="39">
        <v>4.5466868154190099E-2</v>
      </c>
      <c r="AE11" s="39">
        <v>6.6748199466948197E-2</v>
      </c>
      <c r="AF11" s="39">
        <v>7.3025554764984596E-2</v>
      </c>
      <c r="AG11" s="39">
        <v>5.56441731508086E-2</v>
      </c>
      <c r="AH11" s="39">
        <v>7.4142291954838194E-2</v>
      </c>
      <c r="AI11" s="39">
        <v>4.31965182086156E-2</v>
      </c>
      <c r="AJ11" s="39">
        <v>3.3137810374156897E-2</v>
      </c>
      <c r="AK11" s="39">
        <v>2.5518276651584001E-2</v>
      </c>
      <c r="AL11" s="39">
        <v>1.3368931853763401E-2</v>
      </c>
      <c r="AM11" s="39">
        <v>7.9215451094886494E-3</v>
      </c>
      <c r="AN11" s="39">
        <v>3.9607725547443203E-3</v>
      </c>
      <c r="AO11" s="39">
        <v>2.2040826814615799E-3</v>
      </c>
      <c r="AP11" s="39">
        <v>1.45772703653168E-3</v>
      </c>
      <c r="AQ11" s="39">
        <v>5.6596881220294902E-3</v>
      </c>
      <c r="AR11" s="39">
        <v>3.2144169098144199E-3</v>
      </c>
      <c r="AS11" s="39">
        <v>3.1247069006533801E-3</v>
      </c>
      <c r="AT11" s="39">
        <v>8.6329165010904391E-3</v>
      </c>
      <c r="AU11" s="39">
        <v>2.7092497956379999E-3</v>
      </c>
      <c r="AV11" s="39">
        <v>1.96594270087277E-3</v>
      </c>
      <c r="AW11" s="39">
        <v>4.76279961177631E-4</v>
      </c>
      <c r="AX11" s="39">
        <v>1.96594270087277E-3</v>
      </c>
      <c r="AY11" s="39">
        <v>5.65663957186482E-3</v>
      </c>
      <c r="AZ11" s="39">
        <v>2.4680612648845198E-3</v>
      </c>
      <c r="BA11" s="39">
        <v>4.76279961177631E-4</v>
      </c>
      <c r="BB11" s="39">
        <v>4.1989125353331398E-3</v>
      </c>
      <c r="BC11" s="39">
        <v>3.2174654599790901E-3</v>
      </c>
      <c r="BD11" s="39">
        <v>1.21958705594286E-3</v>
      </c>
      <c r="BE11" s="39">
        <v>2.4422226620504001E-3</v>
      </c>
      <c r="BF11" s="39">
        <v>5.2122953138506499E-3</v>
      </c>
      <c r="BG11" s="39">
        <v>2.47110981504918E-3</v>
      </c>
      <c r="BH11" s="39">
        <v>4.0199509395104204E-3</v>
      </c>
      <c r="BI11" s="39">
        <v>3.39478258440566E-3</v>
      </c>
      <c r="BJ11" s="39">
        <v>1.21958705594286E-3</v>
      </c>
      <c r="BK11" s="39">
        <v>3.2174654599790901E-3</v>
      </c>
      <c r="BL11" s="39">
        <v>2.68036264263921E-3</v>
      </c>
      <c r="BM11" s="39">
        <v>3.4236697374044498E-3</v>
      </c>
      <c r="BN11" s="39">
        <v>3.6937454211567202E-3</v>
      </c>
      <c r="BO11" s="39">
        <v>5.0906496015261597E-3</v>
      </c>
      <c r="BP11" s="39">
        <v>2.14325982529933E-3</v>
      </c>
      <c r="BQ11" s="39">
        <v>1.21958705594286E-3</v>
      </c>
      <c r="BR11" s="39">
        <v>3.39478258440566E-3</v>
      </c>
      <c r="BS11" s="39">
        <v>1.6958670171205001E-3</v>
      </c>
      <c r="BT11" s="39">
        <v>2.47110981504918E-3</v>
      </c>
      <c r="BU11" s="39">
        <v>7.1441994176644802E-4</v>
      </c>
      <c r="BV11" s="39">
        <v>2.43917411188573E-3</v>
      </c>
      <c r="BW11" s="39">
        <v>3.6298740148298101E-3</v>
      </c>
      <c r="BX11" s="39">
        <v>3.89994969858208E-3</v>
      </c>
      <c r="BY11" s="39">
        <v>1.96594270087277E-3</v>
      </c>
      <c r="BZ11" s="39">
        <v>2.7092497956379999E-3</v>
      </c>
      <c r="CA11" s="39">
        <v>3.93188540174554E-3</v>
      </c>
      <c r="CB11" s="39">
        <v>3.6937454211567202E-3</v>
      </c>
      <c r="CC11" s="39">
        <v>1.93400699770931E-3</v>
      </c>
      <c r="CD11" s="39">
        <v>7.8896094063251997E-3</v>
      </c>
      <c r="CE11" s="39">
        <v>2.6484269394757599E-3</v>
      </c>
      <c r="CF11" s="39">
        <v>3.18552975681563E-3</v>
      </c>
      <c r="CG11" s="39">
        <v>7.1432537613952997E-3</v>
      </c>
      <c r="CH11" s="39">
        <v>6.3649624133019396E-3</v>
      </c>
      <c r="CI11" s="39">
        <v>5.3835153379478903E-3</v>
      </c>
      <c r="CJ11" s="39">
        <v>8.6298679509257698E-3</v>
      </c>
      <c r="CK11" s="39">
        <v>1.1580306277317201E-2</v>
      </c>
      <c r="CL11" s="39">
        <v>6.1587581358765802E-3</v>
      </c>
      <c r="CM11" s="39">
        <v>1.15483705741538E-2</v>
      </c>
      <c r="CN11" s="39">
        <v>1.6313273079825601E-2</v>
      </c>
      <c r="CO11" s="39">
        <v>1.87782857945454E-2</v>
      </c>
      <c r="CP11" s="39">
        <v>2.76204551232259E-2</v>
      </c>
      <c r="CQ11" s="39">
        <v>2.20018483548538E-2</v>
      </c>
      <c r="CR11" s="39">
        <v>2.3241176913301499E-2</v>
      </c>
      <c r="CS11" s="39">
        <v>3.0422463478189599E-2</v>
      </c>
      <c r="CT11" s="39">
        <v>2.5924588106105401E-2</v>
      </c>
      <c r="CU11" s="39">
        <v>1.9663925760409099E-2</v>
      </c>
      <c r="CV11" s="39">
        <v>1.6957724514935799E-2</v>
      </c>
      <c r="CW11" s="39">
        <v>1.8473225857465001E-2</v>
      </c>
      <c r="CX11" s="39">
        <v>1.50237175172264E-2</v>
      </c>
      <c r="CY11" s="39">
        <v>1.3505167624532501E-2</v>
      </c>
      <c r="CZ11" s="39">
        <v>5.8917310022889796E-3</v>
      </c>
      <c r="DA11" s="39">
        <v>4.1350411290062301E-3</v>
      </c>
      <c r="DB11" s="39">
        <v>7.3464094886559698E-3</v>
      </c>
      <c r="DC11" s="39">
        <v>3.6587611678285999E-3</v>
      </c>
      <c r="DD11" s="39">
        <v>8.3597922671734808E-3</v>
      </c>
      <c r="DE11" s="39">
        <v>4.6402082431826501E-3</v>
      </c>
      <c r="DF11" s="39">
        <v>7.5845494692447796E-3</v>
      </c>
      <c r="DG11" s="39">
        <v>5.1164882043602802E-3</v>
      </c>
      <c r="DH11" s="39">
        <v>5.6247038687013704E-3</v>
      </c>
      <c r="DI11" s="39">
        <v>3.9577240045796597E-3</v>
      </c>
      <c r="DJ11" s="39">
        <v>3.6587611678285999E-3</v>
      </c>
      <c r="DK11" s="39">
        <v>3.4525568904032401E-3</v>
      </c>
      <c r="DL11" s="39">
        <v>5.65663957186482E-3</v>
      </c>
      <c r="DM11" s="39">
        <v>1.6958670171205001E-3</v>
      </c>
      <c r="DN11" s="39">
        <v>3.2174654599790901E-3</v>
      </c>
      <c r="DO11" s="39">
        <v>3.6937454211567202E-3</v>
      </c>
      <c r="DP11" s="39">
        <v>1.21958705594286E-3</v>
      </c>
      <c r="DQ11" s="39">
        <v>2.2040826814615799E-3</v>
      </c>
      <c r="DR11" s="39">
        <v>2.68036264263921E-3</v>
      </c>
      <c r="DS11" s="39">
        <v>3.2174654599790901E-3</v>
      </c>
      <c r="DT11" s="39">
        <v>4.9452681802630398E-3</v>
      </c>
      <c r="DU11" s="39">
        <v>7.1441994176644802E-4</v>
      </c>
      <c r="DV11" s="39">
        <v>3.6937454211567202E-3</v>
      </c>
      <c r="DW11" s="39">
        <v>2.0347062691390801E-2</v>
      </c>
      <c r="DX11" s="39">
        <v>7.4163779953122302E-3</v>
      </c>
      <c r="DY11" s="39">
        <v>9.6812835329360605E-3</v>
      </c>
      <c r="DZ11" s="39">
        <v>5.2122953138506499E-3</v>
      </c>
      <c r="EA11" s="39">
        <v>3.4556054405678999E-3</v>
      </c>
      <c r="EB11" s="39">
        <v>9.5255992235526396E-4</v>
      </c>
      <c r="EC11" s="39">
        <v>4.76279961177631E-4</v>
      </c>
      <c r="ED11" s="39">
        <v>1.4110125625591799E-3</v>
      </c>
      <c r="EE11" s="39">
        <v>7.6605204536426695E-4</v>
      </c>
      <c r="EF11" s="39">
        <v>2.7365761212887001E-3</v>
      </c>
      <c r="EG11" s="39">
        <v>1.4896627396951299E-3</v>
      </c>
      <c r="EH11" s="39">
        <v>0</v>
      </c>
      <c r="EI11" s="39">
        <v>4.76279961177631E-4</v>
      </c>
      <c r="EJ11" s="39">
        <v>0</v>
      </c>
      <c r="EK11" s="39">
        <v>2.3813998058881401E-4</v>
      </c>
      <c r="EL11" s="39">
        <v>9.81447075354051E-4</v>
      </c>
      <c r="EM11" s="39">
        <v>2.2299212842957E-3</v>
      </c>
      <c r="EN11" s="39">
        <v>4.6979825491802298E-3</v>
      </c>
      <c r="EO11" s="39">
        <v>4.4598425685914104E-3</v>
      </c>
      <c r="EP11" s="39">
        <v>2.9732283790609398E-3</v>
      </c>
      <c r="EQ11" s="39">
        <v>1.4866141895304699E-3</v>
      </c>
      <c r="ER11" s="39">
        <v>4.6979825491802298E-3</v>
      </c>
      <c r="ES11" s="39">
        <v>1.21341020469972E-2</v>
      </c>
      <c r="ET11" s="39">
        <v>1.31246947728452E-2</v>
      </c>
      <c r="EU11" s="39">
        <v>1.3415457615371501E-2</v>
      </c>
      <c r="EV11" s="39">
        <v>1.4403001791054901E-2</v>
      </c>
      <c r="EW11" s="39">
        <v>2.4464758175678201E-2</v>
      </c>
      <c r="EX11" s="39">
        <v>1.53814003162443E-2</v>
      </c>
      <c r="EY11" s="39">
        <v>2.3052611244485401E-2</v>
      </c>
      <c r="EZ11" s="39">
        <v>5.12132177352159E-2</v>
      </c>
      <c r="FA11" s="39">
        <v>4.3805985390397699E-2</v>
      </c>
      <c r="FB11" s="39">
        <v>4.4781335365422399E-2</v>
      </c>
      <c r="FC11" s="39">
        <v>4.8532855092576703E-2</v>
      </c>
      <c r="FD11" s="39">
        <v>5.7301061708167102E-2</v>
      </c>
      <c r="FE11" s="39">
        <v>2.3430688238386701E-2</v>
      </c>
      <c r="FF11" s="39">
        <v>1.7777097216686601E-2</v>
      </c>
      <c r="FG11" s="39">
        <v>4.6721439463461101E-3</v>
      </c>
      <c r="FH11" s="39">
        <v>8.1596850900774696E-3</v>
      </c>
      <c r="FI11" s="39">
        <v>6.1648552362059102E-3</v>
      </c>
      <c r="FJ11" s="39">
        <v>2.2040826814615799E-3</v>
      </c>
      <c r="FK11" s="39">
        <v>2.43917411188573E-3</v>
      </c>
      <c r="FL11" s="39">
        <v>3.6618097179932701E-3</v>
      </c>
      <c r="FM11" s="39">
        <v>1.6958670171205001E-3</v>
      </c>
      <c r="FN11" s="39">
        <v>5.5958167157025797E-3</v>
      </c>
      <c r="FO11" s="39">
        <v>3.4236697374044498E-3</v>
      </c>
      <c r="FP11" s="39">
        <v>1.4896627396951299E-3</v>
      </c>
      <c r="FQ11" s="39">
        <v>3.4525568904032401E-3</v>
      </c>
      <c r="FR11" s="39">
        <v>2.3813998058881401E-4</v>
      </c>
      <c r="FS11" s="39">
        <v>7.1441994176644802E-4</v>
      </c>
      <c r="FT11" s="39">
        <v>2.9473897762268201E-3</v>
      </c>
      <c r="FU11" s="39">
        <v>3.2113683596497601E-3</v>
      </c>
      <c r="FV11" s="39">
        <v>2.2010341312969201E-3</v>
      </c>
      <c r="FW11" s="39">
        <v>4.76279961177631E-4</v>
      </c>
      <c r="FX11" s="39">
        <v>2.47110981504918E-3</v>
      </c>
      <c r="FY11" s="39">
        <v>1.21958705594286E-3</v>
      </c>
      <c r="FZ11" s="39">
        <v>3.4556054405678999E-3</v>
      </c>
      <c r="GA11" s="39">
        <v>9.81447075354051E-4</v>
      </c>
      <c r="GB11" s="39">
        <v>1.21958705594286E-3</v>
      </c>
      <c r="GC11" s="39">
        <v>4.0882894754365401E-3</v>
      </c>
      <c r="GD11" s="39">
        <v>2.1721469782981298E-3</v>
      </c>
      <c r="GE11" s="39">
        <v>3.18552975681563E-3</v>
      </c>
      <c r="GF11" s="39">
        <v>2.2040826814615799E-3</v>
      </c>
      <c r="GG11" s="39">
        <v>2.6484269394757599E-3</v>
      </c>
      <c r="GH11" s="39">
        <v>3.6329225649944698E-3</v>
      </c>
      <c r="GI11" s="39">
        <v>1.45772703653168E-3</v>
      </c>
      <c r="GJ11" s="39">
        <v>4.1700253823343499E-3</v>
      </c>
      <c r="GK11" s="39">
        <v>2.3813998058881398E-3</v>
      </c>
      <c r="GL11" s="39">
        <v>1.72780272028395E-3</v>
      </c>
      <c r="GM11" s="39">
        <v>2.7092497956379999E-3</v>
      </c>
      <c r="GN11" s="39">
        <v>1.45772703653168E-3</v>
      </c>
      <c r="GO11" s="39">
        <v>1.93400699770931E-3</v>
      </c>
      <c r="GP11" s="39">
        <v>7.1441994176644802E-4</v>
      </c>
      <c r="GQ11" s="39">
        <v>9.5255992235526396E-4</v>
      </c>
      <c r="GR11" s="39">
        <v>2.2010341312969201E-3</v>
      </c>
      <c r="GS11" s="39">
        <v>4.6432567933473202E-3</v>
      </c>
      <c r="GT11" s="39">
        <v>9.81447075354051E-4</v>
      </c>
      <c r="GU11" s="39">
        <v>1.96594270087277E-3</v>
      </c>
      <c r="GV11" s="39">
        <v>6.6411351973835403E-3</v>
      </c>
      <c r="GW11" s="39">
        <v>6.9400980341346001E-3</v>
      </c>
      <c r="GX11" s="39">
        <v>1.96594270087277E-3</v>
      </c>
      <c r="GY11" s="39">
        <v>2.3813998058881401E-4</v>
      </c>
      <c r="GZ11" s="39">
        <v>2.2040826814615799E-3</v>
      </c>
      <c r="HA11" s="39">
        <v>3.4236697374044498E-3</v>
      </c>
      <c r="HB11" s="39">
        <v>2.2040826814615799E-3</v>
      </c>
      <c r="HC11" s="39">
        <v>6.3968981164653901E-3</v>
      </c>
      <c r="HD11" s="39">
        <v>1.13680048995625E-2</v>
      </c>
      <c r="HE11" s="39">
        <v>2.94434122606215E-3</v>
      </c>
      <c r="HF11" s="39">
        <v>1.1371053449727201E-2</v>
      </c>
      <c r="HG11" s="39">
        <v>7.1690923642294003E-3</v>
      </c>
      <c r="HH11" s="39">
        <v>3.69069687099205E-3</v>
      </c>
      <c r="HI11" s="39">
        <v>5.4184995912760102E-3</v>
      </c>
      <c r="HJ11" s="39">
        <v>4.1669768321696901E-3</v>
      </c>
      <c r="HK11" s="39">
        <v>5.4473867442748E-3</v>
      </c>
      <c r="HL11" s="39">
        <v>2.7092497956379999E-3</v>
      </c>
      <c r="HM11" s="39">
        <v>4.36415151590085E-2</v>
      </c>
      <c r="HN11" s="39">
        <v>6.3464466742856204E-2</v>
      </c>
      <c r="HO11" s="39">
        <v>5.9266499863792198E-2</v>
      </c>
      <c r="HP11" s="39">
        <v>6.3614346915800798E-2</v>
      </c>
      <c r="HQ11" s="39">
        <v>3.3674260499118099E-2</v>
      </c>
      <c r="HR11" s="39">
        <v>3.1617662132815097E-2</v>
      </c>
      <c r="HS11" s="39">
        <v>2.83454709170031E-2</v>
      </c>
      <c r="HT11" s="39">
        <v>2.0747277045582799E-2</v>
      </c>
      <c r="HU11" s="39">
        <v>1.3502119074367901E-2</v>
      </c>
      <c r="HV11" s="39">
        <v>8.8360722283511092E-3</v>
      </c>
      <c r="HW11" s="39">
        <v>1.30349847636842E-2</v>
      </c>
      <c r="HX11" s="39">
        <v>8.5659965445988601E-3</v>
      </c>
      <c r="HY11" s="39">
        <v>9.6402021792786098E-3</v>
      </c>
      <c r="HZ11" s="39">
        <v>1.2050489138165499E-2</v>
      </c>
      <c r="IA11" s="39">
        <v>1.00814978871281E-2</v>
      </c>
      <c r="IB11" s="39">
        <v>9.1289379647728399E-3</v>
      </c>
      <c r="IC11" s="39">
        <v>6.27830095430557E-3</v>
      </c>
      <c r="ID11" s="39">
        <v>7.6773080285705E-3</v>
      </c>
      <c r="IE11" s="39">
        <v>1.01134335902915E-2</v>
      </c>
      <c r="IF11" s="39">
        <v>3.44950834023857E-3</v>
      </c>
      <c r="IG11" s="39">
        <v>6.1329195330424597E-3</v>
      </c>
      <c r="IH11" s="39">
        <v>3.69069687099205E-3</v>
      </c>
      <c r="II11" s="39">
        <v>2.2299212842957E-3</v>
      </c>
      <c r="IJ11" s="39">
        <v>3.6937454211567202E-3</v>
      </c>
      <c r="IK11" s="39">
        <v>9.4112078491837906E-3</v>
      </c>
      <c r="IL11" s="39">
        <v>8.1596850900774696E-3</v>
      </c>
      <c r="IM11" s="39">
        <v>4.7010310993448904E-3</v>
      </c>
      <c r="IN11" s="39">
        <v>4.1989125353331398E-3</v>
      </c>
      <c r="IO11" s="39">
        <v>1.96594270087277E-3</v>
      </c>
      <c r="IP11" s="39">
        <v>9.5255992235526396E-4</v>
      </c>
      <c r="IQ11" s="39">
        <v>2.94434122606215E-3</v>
      </c>
      <c r="IR11" s="39">
        <v>5.1834081608518601E-3</v>
      </c>
      <c r="IS11" s="39">
        <v>9.4112078491837906E-3</v>
      </c>
      <c r="IT11" s="39">
        <v>6.7019580535457902E-3</v>
      </c>
      <c r="IU11" s="39">
        <v>6.9400980341346001E-3</v>
      </c>
      <c r="IV11" s="39">
        <v>1.6958670171205001E-3</v>
      </c>
      <c r="IW11" s="39">
        <v>2.3813998058881401E-4</v>
      </c>
      <c r="IX11" s="39">
        <v>2.3813998058881401E-4</v>
      </c>
      <c r="IY11" s="39">
        <v>2.3994530453973401E-3</v>
      </c>
    </row>
    <row r="12" spans="1:259" x14ac:dyDescent="0.3">
      <c r="A12" s="36" t="s">
        <v>223</v>
      </c>
      <c r="B12" s="39">
        <v>9.7695965280969299E-2</v>
      </c>
      <c r="C12" s="39">
        <v>0.24215793684557499</v>
      </c>
      <c r="D12" s="39">
        <v>6.6693081112467398E-3</v>
      </c>
      <c r="E12" s="39"/>
      <c r="F12" s="39">
        <v>1.77844680529109</v>
      </c>
      <c r="G12" s="39">
        <v>6.6693081112467398E-3</v>
      </c>
      <c r="H12" s="39"/>
      <c r="I12" s="39">
        <v>1.7185223794610101</v>
      </c>
      <c r="J12" s="39">
        <v>2.5314237720681599E-3</v>
      </c>
      <c r="K12" s="39">
        <v>3.6929751874272601E-4</v>
      </c>
      <c r="L12" s="39">
        <v>1.00326967235595E-3</v>
      </c>
      <c r="M12" s="39">
        <v>3.6756505577694099E-4</v>
      </c>
      <c r="N12" s="39">
        <v>1.55461725602136E-3</v>
      </c>
      <c r="O12" s="39">
        <v>2.64224396129091E-3</v>
      </c>
      <c r="P12" s="39">
        <v>1.8378252788847001E-4</v>
      </c>
      <c r="Q12" s="39">
        <v>2.64224396129091E-3</v>
      </c>
      <c r="R12" s="39">
        <v>3.6455136336468602E-3</v>
      </c>
      <c r="S12" s="39">
        <v>5.28448792258182E-3</v>
      </c>
      <c r="T12" s="39">
        <v>5.1007053946933497E-3</v>
      </c>
      <c r="U12" s="39">
        <v>8.5717601408064302E-3</v>
      </c>
      <c r="V12" s="39">
        <v>8.0354810192022792E-3</v>
      </c>
      <c r="W12" s="39">
        <v>1.1120323428829E-2</v>
      </c>
      <c r="X12" s="39">
        <v>1.7506423517212402E-2</v>
      </c>
      <c r="Y12" s="39">
        <v>1.9522286502278999E-2</v>
      </c>
      <c r="Z12" s="39">
        <v>2.12664311078954E-2</v>
      </c>
      <c r="AA12" s="39">
        <v>2.5020693876871801E-2</v>
      </c>
      <c r="AB12" s="39">
        <v>2.1912542366358399E-2</v>
      </c>
      <c r="AC12" s="39">
        <v>2.49026211011876E-2</v>
      </c>
      <c r="AD12" s="39">
        <v>4.5437500916177299E-2</v>
      </c>
      <c r="AE12" s="39">
        <v>6.7228721502263694E-2</v>
      </c>
      <c r="AF12" s="39">
        <v>7.4414578452875996E-2</v>
      </c>
      <c r="AG12" s="39">
        <v>5.6189176287700197E-2</v>
      </c>
      <c r="AH12" s="39">
        <v>7.7295908052375295E-2</v>
      </c>
      <c r="AI12" s="39">
        <v>4.29711286580097E-2</v>
      </c>
      <c r="AJ12" s="39">
        <v>3.3112890821984001E-2</v>
      </c>
      <c r="AK12" s="39">
        <v>2.5628757386447099E-2</v>
      </c>
      <c r="AL12" s="39">
        <v>1.3407904793345801E-2</v>
      </c>
      <c r="AM12" s="39">
        <v>7.8459536696072196E-3</v>
      </c>
      <c r="AN12" s="39">
        <v>3.9229768348036098E-3</v>
      </c>
      <c r="AO12" s="39">
        <v>2.0112011648892401E-3</v>
      </c>
      <c r="AP12" s="39">
        <v>1.3708347281328899E-3</v>
      </c>
      <c r="AQ12" s="39">
        <v>5.2984733831138399E-3</v>
      </c>
      <c r="AR12" s="39">
        <v>3.2826103980472601E-3</v>
      </c>
      <c r="AS12" s="39">
        <v>2.6573124233521799E-3</v>
      </c>
      <c r="AT12" s="39">
        <v>8.5764219609837707E-3</v>
      </c>
      <c r="AU12" s="39">
        <v>2.6469057814682501E-3</v>
      </c>
      <c r="AV12" s="39">
        <v>1.82741863700077E-3</v>
      </c>
      <c r="AW12" s="39">
        <v>3.6756505577694099E-4</v>
      </c>
      <c r="AX12" s="39">
        <v>1.82741863700077E-3</v>
      </c>
      <c r="AY12" s="39">
        <v>5.4775940908249696E-3</v>
      </c>
      <c r="AZ12" s="39">
        <v>2.64224396129091E-3</v>
      </c>
      <c r="BA12" s="39">
        <v>3.6756505577694099E-4</v>
      </c>
      <c r="BB12" s="39">
        <v>4.1067593626920801E-3</v>
      </c>
      <c r="BC12" s="39">
        <v>3.1034896903361299E-3</v>
      </c>
      <c r="BD12" s="39">
        <v>1.1870522002444201E-3</v>
      </c>
      <c r="BE12" s="39">
        <v>2.1949836927777099E-3</v>
      </c>
      <c r="BF12" s="39">
        <v>5.1990478881389704E-3</v>
      </c>
      <c r="BG12" s="39">
        <v>2.4631232535797798E-3</v>
      </c>
      <c r="BH12" s="39">
        <v>3.9030329309742802E-3</v>
      </c>
      <c r="BI12" s="39">
        <v>2.9301138043315899E-3</v>
      </c>
      <c r="BJ12" s="39">
        <v>1.1870522002444201E-3</v>
      </c>
      <c r="BK12" s="39">
        <v>3.1034896903361299E-3</v>
      </c>
      <c r="BL12" s="39">
        <v>2.3787662206661798E-3</v>
      </c>
      <c r="BM12" s="39">
        <v>3.1982533651336601E-3</v>
      </c>
      <c r="BN12" s="39">
        <v>3.4710547461130701E-3</v>
      </c>
      <c r="BO12" s="39">
        <v>4.4847310603529497E-3</v>
      </c>
      <c r="BP12" s="39">
        <v>1.6540427509962299E-3</v>
      </c>
      <c r="BQ12" s="39">
        <v>1.1870522002444201E-3</v>
      </c>
      <c r="BR12" s="39">
        <v>2.9301138043315899E-3</v>
      </c>
      <c r="BS12" s="39">
        <v>1.55461725602136E-3</v>
      </c>
      <c r="BT12" s="39">
        <v>2.4631232535797798E-3</v>
      </c>
      <c r="BU12" s="39">
        <v>5.51347583665412E-4</v>
      </c>
      <c r="BV12" s="39">
        <v>2.3741044004888402E-3</v>
      </c>
      <c r="BW12" s="39">
        <v>3.2930170399311899E-3</v>
      </c>
      <c r="BX12" s="39">
        <v>3.5658184209105999E-3</v>
      </c>
      <c r="BY12" s="39">
        <v>1.82741863700077E-3</v>
      </c>
      <c r="BZ12" s="39">
        <v>2.6469057814682501E-3</v>
      </c>
      <c r="CA12" s="39">
        <v>3.65483727400154E-3</v>
      </c>
      <c r="CB12" s="39">
        <v>3.4710547461130701E-3</v>
      </c>
      <c r="CC12" s="39">
        <v>1.7383997839098299E-3</v>
      </c>
      <c r="CD12" s="39">
        <v>7.75693481651628E-3</v>
      </c>
      <c r="CE12" s="39">
        <v>2.2897473675752402E-3</v>
      </c>
      <c r="CF12" s="39">
        <v>3.0144708372451898E-3</v>
      </c>
      <c r="CG12" s="39">
        <v>7.1165683797599398E-3</v>
      </c>
      <c r="CH12" s="39">
        <v>6.3871830899126496E-3</v>
      </c>
      <c r="CI12" s="39">
        <v>5.3839134175566999E-3</v>
      </c>
      <c r="CJ12" s="39">
        <v>8.7555426686948996E-3</v>
      </c>
      <c r="CK12" s="39">
        <v>1.1407110270340399E-2</v>
      </c>
      <c r="CL12" s="39">
        <v>6.2924194151151198E-3</v>
      </c>
      <c r="CM12" s="39">
        <v>1.1318091417249499E-2</v>
      </c>
      <c r="CN12" s="39">
        <v>1.6417713810413601E-2</v>
      </c>
      <c r="CO12" s="39">
        <v>1.9239078479415601E-2</v>
      </c>
      <c r="CP12" s="39">
        <v>2.7731143407485798E-2</v>
      </c>
      <c r="CQ12" s="39">
        <v>2.19843267543295E-2</v>
      </c>
      <c r="CR12" s="39">
        <v>2.3976880638509401E-2</v>
      </c>
      <c r="CS12" s="39">
        <v>3.0824226455937999E-2</v>
      </c>
      <c r="CT12" s="39">
        <v>2.6176526151464399E-2</v>
      </c>
      <c r="CU12" s="39">
        <v>1.9975291592498799E-2</v>
      </c>
      <c r="CV12" s="39">
        <v>1.7149265103319399E-2</v>
      </c>
      <c r="CW12" s="39">
        <v>1.90563789530564E-2</v>
      </c>
      <c r="CX12" s="39">
        <v>1.54108653194095E-2</v>
      </c>
      <c r="CY12" s="39">
        <v>1.36828721773837E-2</v>
      </c>
      <c r="CZ12" s="39">
        <v>5.8404973264245801E-3</v>
      </c>
      <c r="DA12" s="39">
        <v>3.9287216565102104E-3</v>
      </c>
      <c r="DB12" s="39">
        <v>7.3904527622685699E-3</v>
      </c>
      <c r="DC12" s="39">
        <v>3.5611566007332598E-3</v>
      </c>
      <c r="DD12" s="39">
        <v>8.4827412877154697E-3</v>
      </c>
      <c r="DE12" s="39">
        <v>4.5644262730892204E-3</v>
      </c>
      <c r="DF12" s="39">
        <v>7.5742352901570402E-3</v>
      </c>
      <c r="DG12" s="39">
        <v>4.9319913288661602E-3</v>
      </c>
      <c r="DH12" s="39">
        <v>5.3885752377340404E-3</v>
      </c>
      <c r="DI12" s="39">
        <v>4.1020975425147396E-3</v>
      </c>
      <c r="DJ12" s="39">
        <v>3.5611566007332598E-3</v>
      </c>
      <c r="DK12" s="39">
        <v>3.46639292593573E-3</v>
      </c>
      <c r="DL12" s="39">
        <v>5.4775940908249696E-3</v>
      </c>
      <c r="DM12" s="39">
        <v>1.55461725602136E-3</v>
      </c>
      <c r="DN12" s="39">
        <v>3.1034896903361299E-3</v>
      </c>
      <c r="DO12" s="39">
        <v>3.4710547461130701E-3</v>
      </c>
      <c r="DP12" s="39">
        <v>1.1870522002444201E-3</v>
      </c>
      <c r="DQ12" s="39">
        <v>2.0112011648892401E-3</v>
      </c>
      <c r="DR12" s="39">
        <v>2.3787662206661798E-3</v>
      </c>
      <c r="DS12" s="39">
        <v>3.1034896903361299E-3</v>
      </c>
      <c r="DT12" s="39">
        <v>4.7471257994484298E-3</v>
      </c>
      <c r="DU12" s="39">
        <v>5.51347583665412E-4</v>
      </c>
      <c r="DV12" s="39">
        <v>3.4710547461130701E-3</v>
      </c>
      <c r="DW12" s="39">
        <v>1.9981366228265698E-2</v>
      </c>
      <c r="DX12" s="39">
        <v>7.2102490530282096E-3</v>
      </c>
      <c r="DY12" s="39">
        <v>9.5786086318104605E-3</v>
      </c>
      <c r="DZ12" s="39">
        <v>5.1990478881389704E-3</v>
      </c>
      <c r="EA12" s="39">
        <v>3.2872722182245998E-3</v>
      </c>
      <c r="EB12" s="39">
        <v>7.3513011155388404E-4</v>
      </c>
      <c r="EC12" s="39">
        <v>3.6756505577694099E-4</v>
      </c>
      <c r="ED12" s="39">
        <v>1.34630103922819E-3</v>
      </c>
      <c r="EE12" s="39">
        <v>7.7134251254556399E-4</v>
      </c>
      <c r="EF12" s="39">
        <v>2.9334687658710001E-3</v>
      </c>
      <c r="EG12" s="39">
        <v>1.45985358122383E-3</v>
      </c>
      <c r="EH12" s="39">
        <v>0</v>
      </c>
      <c r="EI12" s="39">
        <v>3.6756505577694099E-4</v>
      </c>
      <c r="EJ12" s="39">
        <v>0</v>
      </c>
      <c r="EK12" s="39">
        <v>1.8378252788847001E-4</v>
      </c>
      <c r="EL12" s="39">
        <v>1.00326967235595E-3</v>
      </c>
      <c r="EM12" s="39">
        <v>2.4584614334024401E-3</v>
      </c>
      <c r="EN12" s="39">
        <v>5.1007053946933497E-3</v>
      </c>
      <c r="EO12" s="39">
        <v>4.9169228668048803E-3</v>
      </c>
      <c r="EP12" s="39">
        <v>3.27794857786992E-3</v>
      </c>
      <c r="EQ12" s="39">
        <v>1.63897428893496E-3</v>
      </c>
      <c r="ER12" s="39">
        <v>5.1007053946933497E-3</v>
      </c>
      <c r="ES12" s="39">
        <v>1.3116456131657E-2</v>
      </c>
      <c r="ET12" s="39">
        <v>1.35823636808795E-2</v>
      </c>
      <c r="EU12" s="39">
        <v>1.3057574202688599E-2</v>
      </c>
      <c r="EV12" s="39">
        <v>1.37026024596223E-2</v>
      </c>
      <c r="EW12" s="39">
        <v>2.3381719587936899E-2</v>
      </c>
      <c r="EX12" s="39">
        <v>1.4884992839689399E-2</v>
      </c>
      <c r="EY12" s="39">
        <v>2.3263646812252601E-2</v>
      </c>
      <c r="EZ12" s="39">
        <v>5.1540392981697297E-2</v>
      </c>
      <c r="FA12" s="39">
        <v>4.3792781805535697E-2</v>
      </c>
      <c r="FB12" s="39">
        <v>4.5154292893313901E-2</v>
      </c>
      <c r="FC12" s="39">
        <v>4.9161626761031099E-2</v>
      </c>
      <c r="FD12" s="39">
        <v>5.96161086491587E-2</v>
      </c>
      <c r="FE12" s="39">
        <v>2.3087021921660299E-2</v>
      </c>
      <c r="FF12" s="39">
        <v>1.7430307123124201E-2</v>
      </c>
      <c r="FG12" s="39">
        <v>4.6534451261801496E-3</v>
      </c>
      <c r="FH12" s="39">
        <v>8.0297361974956908E-3</v>
      </c>
      <c r="FI12" s="39">
        <v>5.9341779996928499E-3</v>
      </c>
      <c r="FJ12" s="39">
        <v>2.0112011648892401E-3</v>
      </c>
      <c r="FK12" s="39">
        <v>2.3741044004888402E-3</v>
      </c>
      <c r="FL12" s="39">
        <v>3.38203589302213E-3</v>
      </c>
      <c r="FM12" s="39">
        <v>1.55461725602136E-3</v>
      </c>
      <c r="FN12" s="39">
        <v>5.1204356769319701E-3</v>
      </c>
      <c r="FO12" s="39">
        <v>3.1982533651336601E-3</v>
      </c>
      <c r="FP12" s="39">
        <v>1.45985358122383E-3</v>
      </c>
      <c r="FQ12" s="39">
        <v>3.46639292593573E-3</v>
      </c>
      <c r="FR12" s="39">
        <v>1.8378252788847001E-4</v>
      </c>
      <c r="FS12" s="39">
        <v>5.51347583665412E-4</v>
      </c>
      <c r="FT12" s="39">
        <v>2.83068830935672E-3</v>
      </c>
      <c r="FU12" s="39">
        <v>3.4617311057583899E-3</v>
      </c>
      <c r="FV12" s="39">
        <v>2.1903218726003698E-3</v>
      </c>
      <c r="FW12" s="39">
        <v>3.6756505577694099E-4</v>
      </c>
      <c r="FX12" s="39">
        <v>2.4631232535797798E-3</v>
      </c>
      <c r="FY12" s="39">
        <v>1.1870522002444201E-3</v>
      </c>
      <c r="FZ12" s="39">
        <v>3.2872722182245998E-3</v>
      </c>
      <c r="GA12" s="39">
        <v>1.00326967235595E-3</v>
      </c>
      <c r="GB12" s="39">
        <v>1.1870522002444201E-3</v>
      </c>
      <c r="GC12" s="39">
        <v>3.9657052780731998E-3</v>
      </c>
      <c r="GD12" s="39">
        <v>1.9221823117983E-3</v>
      </c>
      <c r="GE12" s="39">
        <v>3.0144708372451898E-3</v>
      </c>
      <c r="GF12" s="39">
        <v>2.0112011648892401E-3</v>
      </c>
      <c r="GG12" s="39">
        <v>2.2897473675752402E-3</v>
      </c>
      <c r="GH12" s="39">
        <v>3.1138963322200602E-3</v>
      </c>
      <c r="GI12" s="39">
        <v>1.3708347281328899E-3</v>
      </c>
      <c r="GJ12" s="39">
        <v>3.8386198018900098E-3</v>
      </c>
      <c r="GK12" s="39">
        <v>1.8378252788847E-3</v>
      </c>
      <c r="GL12" s="39">
        <v>1.6436361091122999E-3</v>
      </c>
      <c r="GM12" s="39">
        <v>2.6469057814682501E-3</v>
      </c>
      <c r="GN12" s="39">
        <v>1.3708347281328899E-3</v>
      </c>
      <c r="GO12" s="39">
        <v>1.7383997839098299E-3</v>
      </c>
      <c r="GP12" s="39">
        <v>5.51347583665412E-4</v>
      </c>
      <c r="GQ12" s="39">
        <v>7.3513011155388404E-4</v>
      </c>
      <c r="GR12" s="39">
        <v>2.1903218726003698E-3</v>
      </c>
      <c r="GS12" s="39">
        <v>4.3853055653780898E-3</v>
      </c>
      <c r="GT12" s="39">
        <v>1.00326967235595E-3</v>
      </c>
      <c r="GU12" s="39">
        <v>1.82741863700077E-3</v>
      </c>
      <c r="GV12" s="39">
        <v>6.3017430554697896E-3</v>
      </c>
      <c r="GW12" s="39">
        <v>6.8426839972512699E-3</v>
      </c>
      <c r="GX12" s="39">
        <v>1.82741863700077E-3</v>
      </c>
      <c r="GY12" s="39">
        <v>1.8378252788847001E-4</v>
      </c>
      <c r="GZ12" s="39">
        <v>2.0112011648892401E-3</v>
      </c>
      <c r="HA12" s="39">
        <v>3.1982533651336601E-3</v>
      </c>
      <c r="HB12" s="39">
        <v>2.0112011648892401E-3</v>
      </c>
      <c r="HC12" s="39">
        <v>6.4762019430035902E-3</v>
      </c>
      <c r="HD12" s="39">
        <v>1.16705880109652E-2</v>
      </c>
      <c r="HE12" s="39">
        <v>3.0098090170678502E-3</v>
      </c>
      <c r="HF12" s="39">
        <v>1.1491467303254E-2</v>
      </c>
      <c r="HG12" s="39">
        <v>7.5638286482731104E-3</v>
      </c>
      <c r="HH12" s="39">
        <v>3.6501754538241999E-3</v>
      </c>
      <c r="HI12" s="39">
        <v>5.2938115629365002E-3</v>
      </c>
      <c r="HJ12" s="39">
        <v>4.0177405096011396E-3</v>
      </c>
      <c r="HK12" s="39">
        <v>5.5619511237385696E-3</v>
      </c>
      <c r="HL12" s="39">
        <v>2.6469057814682501E-3</v>
      </c>
      <c r="HM12" s="39">
        <v>4.2793420765888199E-2</v>
      </c>
      <c r="HN12" s="39">
        <v>6.3670060718649293E-2</v>
      </c>
      <c r="HO12" s="39">
        <v>5.7960208812851403E-2</v>
      </c>
      <c r="HP12" s="39">
        <v>6.5108771202044904E-2</v>
      </c>
      <c r="HQ12" s="39">
        <v>3.42938683864615E-2</v>
      </c>
      <c r="HR12" s="39">
        <v>3.3444244317871498E-2</v>
      </c>
      <c r="HS12" s="39">
        <v>2.9625354798220101E-2</v>
      </c>
      <c r="HT12" s="39">
        <v>2.0887376408705301E-2</v>
      </c>
      <c r="HU12" s="39">
        <v>1.38619928850948E-2</v>
      </c>
      <c r="HV12" s="39">
        <v>8.8503063434923999E-3</v>
      </c>
      <c r="HW12" s="39">
        <v>1.29570657061845E-2</v>
      </c>
      <c r="HX12" s="39">
        <v>8.5775049625130204E-3</v>
      </c>
      <c r="HY12" s="39">
        <v>1.0026951901852901E-2</v>
      </c>
      <c r="HZ12" s="39">
        <v>1.2132916741539599E-2</v>
      </c>
      <c r="IA12" s="39">
        <v>1.0484618812249999E-2</v>
      </c>
      <c r="IB12" s="39">
        <v>9.7494887006961493E-3</v>
      </c>
      <c r="IC12" s="39">
        <v>5.5827644075064397E-3</v>
      </c>
      <c r="ID12" s="39">
        <v>8.0204125571410097E-3</v>
      </c>
      <c r="IE12" s="39">
        <v>1.0573637665340901E-2</v>
      </c>
      <c r="IF12" s="39">
        <v>3.6455136336468602E-3</v>
      </c>
      <c r="IG12" s="39">
        <v>5.8451591466019198E-3</v>
      </c>
      <c r="IH12" s="39">
        <v>3.6501754538241999E-3</v>
      </c>
      <c r="II12" s="39">
        <v>2.4584614334024401E-3</v>
      </c>
      <c r="IJ12" s="39">
        <v>3.4710547461130701E-3</v>
      </c>
      <c r="IK12" s="39">
        <v>9.3058072508310496E-3</v>
      </c>
      <c r="IL12" s="39">
        <v>8.0297361974956908E-3</v>
      </c>
      <c r="IM12" s="39">
        <v>4.9215846869822199E-3</v>
      </c>
      <c r="IN12" s="39">
        <v>4.1067593626920801E-3</v>
      </c>
      <c r="IO12" s="39">
        <v>1.82741863700077E-3</v>
      </c>
      <c r="IP12" s="39">
        <v>7.3513011155388404E-4</v>
      </c>
      <c r="IQ12" s="39">
        <v>3.0098090170678502E-3</v>
      </c>
      <c r="IR12" s="39">
        <v>4.9309083273369001E-3</v>
      </c>
      <c r="IS12" s="39">
        <v>9.3058072508310496E-3</v>
      </c>
      <c r="IT12" s="39">
        <v>6.6589014693628004E-3</v>
      </c>
      <c r="IU12" s="39">
        <v>6.8426839972512699E-3</v>
      </c>
      <c r="IV12" s="39">
        <v>1.55461725602136E-3</v>
      </c>
      <c r="IW12" s="39">
        <v>1.8378252788847001E-4</v>
      </c>
      <c r="IX12" s="39">
        <v>1.8378252788847001E-4</v>
      </c>
      <c r="IY12" s="39">
        <v>2.3175320779630498E-3</v>
      </c>
    </row>
  </sheetData>
  <mergeCells count="3">
    <mergeCell ref="B1:I1"/>
    <mergeCell ref="J1:ED1"/>
    <mergeCell ref="EE1:IY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A1519"/>
  <sheetViews>
    <sheetView showGridLines="0" zoomScale="85" zoomScaleNormal="85" workbookViewId="0">
      <selection activeCell="H9" sqref="H9"/>
    </sheetView>
  </sheetViews>
  <sheetFormatPr defaultColWidth="9.109375" defaultRowHeight="13.2" x14ac:dyDescent="0.25"/>
  <cols>
    <col min="1" max="1" width="2.33203125" style="65" customWidth="1"/>
    <col min="2" max="2" width="4.109375" style="65" customWidth="1"/>
    <col min="3" max="3" width="106.6640625" style="65" customWidth="1"/>
    <col min="4" max="4" width="2.5546875" style="65" customWidth="1"/>
    <col min="5" max="16384" width="9.109375" style="65"/>
  </cols>
  <sheetData>
    <row r="1" spans="1:27" x14ac:dyDescent="0.25">
      <c r="A1" s="98"/>
      <c r="B1" s="210"/>
      <c r="C1" s="211"/>
      <c r="D1" s="66"/>
      <c r="E1" s="66"/>
      <c r="F1" s="66"/>
      <c r="G1" s="66"/>
      <c r="H1" s="66"/>
      <c r="I1" s="66"/>
      <c r="J1" s="66"/>
      <c r="K1" s="66"/>
      <c r="L1" s="66"/>
      <c r="M1" s="66"/>
      <c r="N1" s="66"/>
      <c r="O1" s="66"/>
      <c r="P1" s="66"/>
      <c r="Q1" s="66"/>
      <c r="R1" s="66"/>
      <c r="S1" s="66"/>
      <c r="T1" s="66"/>
      <c r="U1" s="66"/>
      <c r="V1" s="66"/>
      <c r="W1" s="66"/>
      <c r="X1" s="66"/>
      <c r="Y1" s="66"/>
      <c r="Z1" s="66"/>
      <c r="AA1" s="66"/>
    </row>
    <row r="2" spans="1:27" s="95" customFormat="1" ht="17.399999999999999" x14ac:dyDescent="0.3">
      <c r="A2" s="97"/>
      <c r="B2" s="212" t="s">
        <v>591</v>
      </c>
      <c r="C2" s="213"/>
      <c r="D2" s="96"/>
      <c r="E2" s="96"/>
      <c r="F2" s="96"/>
      <c r="G2" s="96"/>
      <c r="H2" s="96"/>
      <c r="I2" s="96"/>
      <c r="J2" s="96"/>
      <c r="K2" s="96"/>
      <c r="L2" s="96"/>
      <c r="M2" s="96"/>
      <c r="N2" s="96"/>
      <c r="O2" s="96"/>
      <c r="P2" s="96"/>
      <c r="Q2" s="96"/>
      <c r="R2" s="96"/>
      <c r="S2" s="96"/>
      <c r="T2" s="96"/>
      <c r="U2" s="96"/>
      <c r="V2" s="96"/>
      <c r="W2" s="96"/>
      <c r="X2" s="96"/>
      <c r="Y2" s="96"/>
      <c r="Z2" s="96"/>
      <c r="AA2" s="96"/>
    </row>
    <row r="3" spans="1:27" s="95" customFormat="1" ht="17.399999999999999" x14ac:dyDescent="0.3">
      <c r="A3" s="97"/>
      <c r="B3" s="212" t="s">
        <v>590</v>
      </c>
      <c r="C3" s="213"/>
      <c r="D3" s="96"/>
      <c r="E3" s="96"/>
      <c r="F3" s="96"/>
      <c r="G3" s="96"/>
      <c r="H3" s="96"/>
      <c r="I3" s="96"/>
      <c r="J3" s="96"/>
      <c r="K3" s="96"/>
      <c r="L3" s="96"/>
      <c r="M3" s="96"/>
      <c r="N3" s="96"/>
      <c r="O3" s="96"/>
      <c r="P3" s="96"/>
      <c r="Q3" s="96"/>
      <c r="R3" s="96"/>
      <c r="S3" s="96"/>
      <c r="T3" s="96"/>
      <c r="U3" s="96"/>
      <c r="V3" s="96"/>
      <c r="W3" s="96"/>
      <c r="X3" s="96"/>
      <c r="Y3" s="96"/>
      <c r="Z3" s="96"/>
      <c r="AA3" s="96"/>
    </row>
    <row r="4" spans="1:27" x14ac:dyDescent="0.25">
      <c r="A4" s="71"/>
      <c r="B4" s="214"/>
      <c r="C4" s="215"/>
      <c r="D4" s="66"/>
      <c r="E4" s="66"/>
      <c r="F4" s="66"/>
      <c r="G4" s="66"/>
      <c r="H4" s="66"/>
      <c r="I4" s="66"/>
      <c r="J4" s="66"/>
      <c r="K4" s="66"/>
      <c r="L4" s="66"/>
      <c r="M4" s="66"/>
      <c r="N4" s="66"/>
      <c r="O4" s="66"/>
      <c r="P4" s="66"/>
      <c r="Q4" s="66"/>
      <c r="R4" s="66"/>
      <c r="S4" s="66"/>
      <c r="T4" s="66"/>
      <c r="U4" s="66"/>
      <c r="V4" s="66"/>
      <c r="W4" s="66"/>
      <c r="X4" s="66"/>
      <c r="Y4" s="66"/>
      <c r="Z4" s="66"/>
      <c r="AA4" s="66"/>
    </row>
    <row r="5" spans="1:27" x14ac:dyDescent="0.25">
      <c r="A5" s="71"/>
      <c r="B5" s="208" t="s">
        <v>589</v>
      </c>
      <c r="C5" s="209"/>
      <c r="D5" s="66"/>
      <c r="E5" s="66"/>
      <c r="F5" s="66"/>
      <c r="G5" s="66"/>
      <c r="H5" s="66"/>
      <c r="I5" s="66"/>
      <c r="J5" s="66"/>
      <c r="K5" s="66"/>
      <c r="L5" s="66"/>
      <c r="M5" s="66"/>
      <c r="N5" s="66"/>
      <c r="O5" s="66"/>
      <c r="P5" s="66"/>
      <c r="Q5" s="66"/>
      <c r="R5" s="66"/>
      <c r="S5" s="66"/>
      <c r="T5" s="66"/>
      <c r="U5" s="66"/>
      <c r="V5" s="66"/>
      <c r="W5" s="66"/>
      <c r="X5" s="66"/>
      <c r="Y5" s="66"/>
      <c r="Z5" s="66"/>
      <c r="AA5" s="66"/>
    </row>
    <row r="6" spans="1:27" ht="13.2" customHeight="1" x14ac:dyDescent="0.25">
      <c r="A6" s="71"/>
      <c r="B6" s="94"/>
      <c r="C6" s="78" t="s">
        <v>588</v>
      </c>
      <c r="D6" s="66"/>
      <c r="E6" s="66"/>
      <c r="F6" s="66"/>
      <c r="G6" s="66"/>
      <c r="H6" s="66"/>
      <c r="I6" s="66"/>
      <c r="J6" s="66"/>
      <c r="K6" s="66"/>
      <c r="L6" s="66"/>
      <c r="M6" s="66"/>
      <c r="N6" s="66"/>
      <c r="O6" s="66"/>
      <c r="P6" s="66"/>
      <c r="Q6" s="66"/>
      <c r="R6" s="66"/>
      <c r="S6" s="66"/>
      <c r="T6" s="66"/>
      <c r="U6" s="66"/>
      <c r="V6" s="66"/>
      <c r="W6" s="66"/>
      <c r="X6" s="66"/>
      <c r="Y6" s="66"/>
      <c r="Z6" s="66"/>
      <c r="AA6" s="66"/>
    </row>
    <row r="7" spans="1:27" x14ac:dyDescent="0.25">
      <c r="A7" s="71"/>
      <c r="B7" s="75"/>
      <c r="C7" s="93" t="s">
        <v>587</v>
      </c>
      <c r="D7" s="66"/>
      <c r="E7" s="66"/>
      <c r="F7" s="66"/>
      <c r="G7" s="66"/>
      <c r="H7" s="66"/>
      <c r="I7" s="66"/>
      <c r="J7" s="66"/>
      <c r="K7" s="66"/>
      <c r="L7" s="66"/>
      <c r="M7" s="66"/>
      <c r="N7" s="66"/>
      <c r="O7" s="66"/>
      <c r="P7" s="66"/>
      <c r="Q7" s="66"/>
      <c r="R7" s="66"/>
      <c r="S7" s="66"/>
      <c r="T7" s="66"/>
      <c r="U7" s="66"/>
      <c r="V7" s="66"/>
      <c r="W7" s="66"/>
      <c r="X7" s="66"/>
      <c r="Y7" s="66"/>
      <c r="Z7" s="66"/>
      <c r="AA7" s="66"/>
    </row>
    <row r="8" spans="1:27" ht="13.2" customHeight="1" x14ac:dyDescent="0.25">
      <c r="A8" s="71"/>
      <c r="B8" s="75"/>
      <c r="C8" s="93" t="s">
        <v>586</v>
      </c>
      <c r="D8" s="66"/>
      <c r="E8" s="66"/>
      <c r="F8" s="66"/>
      <c r="G8" s="66"/>
      <c r="H8" s="66"/>
      <c r="I8" s="66"/>
      <c r="J8" s="66"/>
      <c r="K8" s="66"/>
      <c r="L8" s="66"/>
      <c r="M8" s="66"/>
      <c r="N8" s="66"/>
      <c r="O8" s="66"/>
      <c r="P8" s="66"/>
      <c r="Q8" s="66"/>
      <c r="R8" s="66"/>
      <c r="S8" s="66"/>
      <c r="T8" s="66"/>
      <c r="U8" s="66"/>
      <c r="V8" s="66"/>
      <c r="W8" s="66"/>
      <c r="X8" s="66"/>
      <c r="Y8" s="66"/>
      <c r="Z8" s="66"/>
      <c r="AA8" s="66"/>
    </row>
    <row r="9" spans="1:27" ht="13.2" customHeight="1" x14ac:dyDescent="0.25">
      <c r="A9" s="71"/>
      <c r="B9" s="75"/>
      <c r="C9" s="93" t="s">
        <v>585</v>
      </c>
      <c r="D9" s="66"/>
      <c r="E9" s="66"/>
      <c r="F9" s="66"/>
      <c r="G9" s="66"/>
      <c r="H9" s="66"/>
      <c r="I9" s="66"/>
      <c r="J9" s="66"/>
      <c r="K9" s="66"/>
      <c r="L9" s="66"/>
      <c r="M9" s="66"/>
      <c r="N9" s="66"/>
      <c r="O9" s="66"/>
      <c r="P9" s="66"/>
      <c r="Q9" s="66"/>
      <c r="R9" s="66"/>
      <c r="S9" s="66"/>
      <c r="T9" s="66"/>
      <c r="U9" s="66"/>
      <c r="V9" s="66"/>
      <c r="W9" s="66"/>
      <c r="X9" s="66"/>
      <c r="Y9" s="66"/>
      <c r="Z9" s="66"/>
      <c r="AA9" s="66"/>
    </row>
    <row r="10" spans="1:27" x14ac:dyDescent="0.25">
      <c r="A10" s="71"/>
      <c r="B10" s="75"/>
      <c r="C10" s="93" t="s">
        <v>584</v>
      </c>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7" s="91" customFormat="1" ht="13.2" customHeight="1" x14ac:dyDescent="0.25">
      <c r="A11" s="92"/>
      <c r="B11" s="75"/>
      <c r="C11" s="93" t="s">
        <v>583</v>
      </c>
      <c r="D11" s="92"/>
      <c r="E11" s="92"/>
      <c r="F11" s="92"/>
      <c r="G11" s="92"/>
      <c r="H11" s="92"/>
      <c r="I11" s="92"/>
      <c r="J11" s="92"/>
      <c r="K11" s="92"/>
      <c r="L11" s="92"/>
      <c r="M11" s="92"/>
      <c r="N11" s="92"/>
      <c r="O11" s="92"/>
      <c r="P11" s="92"/>
      <c r="Q11" s="92"/>
      <c r="R11" s="92"/>
      <c r="S11" s="92"/>
      <c r="T11" s="92"/>
      <c r="U11" s="92"/>
      <c r="V11" s="92"/>
      <c r="W11" s="92"/>
      <c r="X11" s="92"/>
      <c r="Y11" s="92"/>
      <c r="Z11" s="92"/>
      <c r="AA11" s="92"/>
    </row>
    <row r="12" spans="1:27" ht="13.2" customHeight="1" x14ac:dyDescent="0.25">
      <c r="A12" s="71"/>
      <c r="B12" s="75"/>
      <c r="C12" s="76" t="s">
        <v>582</v>
      </c>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7" ht="13.2" customHeight="1" x14ac:dyDescent="0.25">
      <c r="A13" s="71"/>
      <c r="B13" s="75"/>
      <c r="C13" s="90" t="s">
        <v>581</v>
      </c>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7" ht="13.2" customHeight="1" x14ac:dyDescent="0.25">
      <c r="A14" s="71"/>
      <c r="B14" s="75"/>
      <c r="C14" s="90" t="s">
        <v>580</v>
      </c>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7" ht="13.2" customHeight="1" x14ac:dyDescent="0.25">
      <c r="A15" s="71"/>
      <c r="B15" s="75"/>
      <c r="C15" s="90" t="s">
        <v>579</v>
      </c>
      <c r="D15" s="66"/>
      <c r="E15" s="66"/>
      <c r="F15" s="66"/>
      <c r="G15" s="66"/>
      <c r="H15" s="66"/>
      <c r="I15" s="66"/>
      <c r="J15" s="66"/>
      <c r="K15" s="66"/>
      <c r="L15" s="66"/>
      <c r="M15" s="66"/>
      <c r="N15" s="66"/>
      <c r="O15" s="66"/>
      <c r="P15" s="66"/>
      <c r="Q15" s="66"/>
      <c r="R15" s="66"/>
      <c r="S15" s="66"/>
      <c r="T15" s="66"/>
      <c r="U15" s="66"/>
      <c r="V15" s="66"/>
      <c r="W15" s="66"/>
      <c r="X15" s="66"/>
      <c r="Y15" s="66"/>
      <c r="Z15" s="66"/>
      <c r="AA15" s="66"/>
    </row>
    <row r="16" spans="1:27" x14ac:dyDescent="0.25">
      <c r="A16" s="71"/>
      <c r="B16" s="88"/>
      <c r="C16" s="89" t="s">
        <v>578</v>
      </c>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x14ac:dyDescent="0.25">
      <c r="A17" s="71"/>
      <c r="B17" s="88"/>
      <c r="C17" s="87" t="s">
        <v>577</v>
      </c>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x14ac:dyDescent="0.25">
      <c r="A18" s="71"/>
      <c r="B18" s="208" t="s">
        <v>576</v>
      </c>
      <c r="C18" s="209"/>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x14ac:dyDescent="0.25">
      <c r="A19" s="71"/>
      <c r="B19" s="75"/>
      <c r="C19" s="86" t="s">
        <v>575</v>
      </c>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26.25" customHeight="1" x14ac:dyDescent="0.25">
      <c r="A20" s="71"/>
      <c r="B20" s="75"/>
      <c r="C20" s="79" t="s">
        <v>574</v>
      </c>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2.75" customHeight="1" x14ac:dyDescent="0.25">
      <c r="A21" s="71"/>
      <c r="B21" s="75"/>
      <c r="C21" s="79" t="s">
        <v>573</v>
      </c>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40.200000000000003" customHeight="1" x14ac:dyDescent="0.25">
      <c r="A22" s="71"/>
      <c r="B22" s="75"/>
      <c r="C22" s="79" t="s">
        <v>572</v>
      </c>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2.75" customHeight="1" x14ac:dyDescent="0.25">
      <c r="A23" s="71"/>
      <c r="B23" s="75"/>
      <c r="C23" s="79" t="s">
        <v>571</v>
      </c>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2.75" customHeight="1" x14ac:dyDescent="0.25">
      <c r="A24" s="71"/>
      <c r="B24" s="75"/>
      <c r="C24" s="79" t="s">
        <v>570</v>
      </c>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2.75" customHeight="1" x14ac:dyDescent="0.25">
      <c r="A25" s="71"/>
      <c r="B25" s="75"/>
      <c r="C25" s="79" t="s">
        <v>569</v>
      </c>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x14ac:dyDescent="0.25">
      <c r="A26" s="71"/>
      <c r="B26" s="80"/>
      <c r="C26" s="85"/>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2.75" customHeight="1" x14ac:dyDescent="0.25">
      <c r="A27" s="71"/>
      <c r="B27" s="208" t="s">
        <v>568</v>
      </c>
      <c r="C27" s="209"/>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2" customHeight="1" x14ac:dyDescent="0.25">
      <c r="A28" s="71"/>
      <c r="B28" s="75"/>
      <c r="C28" s="84" t="s">
        <v>567</v>
      </c>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s="81" customFormat="1" ht="12.75" customHeight="1" x14ac:dyDescent="0.25">
      <c r="A29" s="71"/>
      <c r="B29" s="83"/>
      <c r="C29" s="82" t="s">
        <v>566</v>
      </c>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25.5" customHeight="1" x14ac:dyDescent="0.25">
      <c r="A30" s="71"/>
      <c r="B30" s="75"/>
      <c r="C30" s="79" t="s">
        <v>565</v>
      </c>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s="81" customFormat="1" ht="12.75" customHeight="1" x14ac:dyDescent="0.25">
      <c r="A31" s="71"/>
      <c r="B31" s="83"/>
      <c r="C31" s="82" t="s">
        <v>564</v>
      </c>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13.2" customHeight="1" x14ac:dyDescent="0.25">
      <c r="A32" s="71"/>
      <c r="B32" s="75"/>
      <c r="C32" s="77" t="s">
        <v>563</v>
      </c>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ht="13.2" customHeight="1" x14ac:dyDescent="0.25">
      <c r="A33" s="71"/>
      <c r="B33" s="75"/>
      <c r="C33" s="77" t="s">
        <v>562</v>
      </c>
      <c r="D33" s="66"/>
      <c r="E33" s="66"/>
      <c r="F33" s="66"/>
      <c r="G33" s="66"/>
      <c r="H33" s="66"/>
      <c r="I33" s="66"/>
      <c r="J33" s="66"/>
      <c r="K33" s="66"/>
      <c r="L33" s="66"/>
      <c r="M33" s="66"/>
      <c r="N33" s="66"/>
      <c r="O33" s="66"/>
      <c r="P33" s="66"/>
      <c r="Q33" s="66"/>
      <c r="R33" s="66"/>
      <c r="S33" s="66"/>
      <c r="T33" s="66"/>
      <c r="U33" s="66"/>
      <c r="V33" s="66"/>
      <c r="W33" s="66"/>
      <c r="X33" s="66"/>
      <c r="Y33" s="66"/>
      <c r="Z33" s="66"/>
      <c r="AA33" s="66"/>
    </row>
    <row r="34" spans="1:27" ht="26.4" customHeight="1" x14ac:dyDescent="0.25">
      <c r="A34" s="71"/>
      <c r="B34" s="75"/>
      <c r="C34" s="79" t="s">
        <v>561</v>
      </c>
      <c r="D34" s="66"/>
      <c r="E34" s="66"/>
      <c r="F34" s="66"/>
      <c r="G34" s="66"/>
      <c r="H34" s="66"/>
      <c r="I34" s="66"/>
      <c r="J34" s="66"/>
      <c r="K34" s="66"/>
      <c r="L34" s="66"/>
      <c r="M34" s="66"/>
      <c r="N34" s="66"/>
      <c r="O34" s="66"/>
      <c r="P34" s="66"/>
      <c r="Q34" s="66"/>
      <c r="R34" s="66"/>
      <c r="S34" s="66"/>
      <c r="T34" s="66"/>
      <c r="U34" s="66"/>
      <c r="V34" s="66"/>
      <c r="W34" s="66"/>
      <c r="X34" s="66"/>
      <c r="Y34" s="66"/>
      <c r="Z34" s="66"/>
      <c r="AA34" s="66"/>
    </row>
    <row r="35" spans="1:27" ht="13.2" customHeight="1" x14ac:dyDescent="0.25">
      <c r="A35" s="71"/>
      <c r="B35" s="75"/>
      <c r="C35" s="76" t="s">
        <v>560</v>
      </c>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7" ht="25.5" customHeight="1" x14ac:dyDescent="0.25">
      <c r="A36" s="71"/>
      <c r="B36" s="75"/>
      <c r="C36" s="79" t="s">
        <v>559</v>
      </c>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7" ht="12.75" customHeight="1" x14ac:dyDescent="0.25">
      <c r="A37" s="71"/>
      <c r="B37" s="75"/>
      <c r="C37" s="77" t="s">
        <v>558</v>
      </c>
      <c r="D37" s="66"/>
      <c r="E37" s="66"/>
      <c r="F37" s="66"/>
      <c r="G37" s="66"/>
      <c r="H37" s="66"/>
      <c r="I37" s="66"/>
      <c r="J37" s="66"/>
      <c r="K37" s="66"/>
      <c r="L37" s="66"/>
      <c r="M37" s="66"/>
      <c r="N37" s="66"/>
      <c r="O37" s="66"/>
      <c r="P37" s="66"/>
      <c r="Q37" s="66"/>
      <c r="R37" s="66"/>
      <c r="S37" s="66"/>
      <c r="T37" s="66"/>
      <c r="U37" s="66"/>
      <c r="V37" s="66"/>
      <c r="W37" s="66"/>
      <c r="X37" s="66"/>
      <c r="Y37" s="66"/>
      <c r="Z37" s="66"/>
      <c r="AA37" s="66"/>
    </row>
    <row r="38" spans="1:27" ht="12.75" customHeight="1" x14ac:dyDescent="0.25">
      <c r="A38" s="71"/>
      <c r="B38" s="75"/>
      <c r="C38" s="76" t="s">
        <v>557</v>
      </c>
      <c r="D38" s="66"/>
      <c r="E38" s="66"/>
      <c r="F38" s="66"/>
      <c r="G38" s="66"/>
      <c r="H38" s="66"/>
      <c r="I38" s="66"/>
      <c r="J38" s="66"/>
      <c r="K38" s="66"/>
      <c r="L38" s="66"/>
      <c r="M38" s="66"/>
      <c r="N38" s="66"/>
      <c r="O38" s="66"/>
      <c r="P38" s="66"/>
      <c r="Q38" s="66"/>
      <c r="R38" s="66"/>
      <c r="S38" s="66"/>
      <c r="T38" s="66"/>
      <c r="U38" s="66"/>
      <c r="V38" s="66"/>
      <c r="W38" s="66"/>
      <c r="X38" s="66"/>
      <c r="Y38" s="66"/>
      <c r="Z38" s="66"/>
      <c r="AA38" s="66"/>
    </row>
    <row r="39" spans="1:27" ht="13.2" customHeight="1" x14ac:dyDescent="0.25">
      <c r="A39" s="71"/>
      <c r="B39" s="75"/>
      <c r="C39" s="76" t="s">
        <v>556</v>
      </c>
      <c r="D39" s="66"/>
      <c r="E39" s="66"/>
      <c r="F39" s="66"/>
      <c r="G39" s="66"/>
      <c r="H39" s="66"/>
      <c r="I39" s="66"/>
      <c r="J39" s="66"/>
      <c r="K39" s="66"/>
      <c r="L39" s="66"/>
      <c r="M39" s="66"/>
      <c r="N39" s="66"/>
      <c r="O39" s="66"/>
      <c r="P39" s="66"/>
      <c r="Q39" s="66"/>
      <c r="R39" s="66"/>
      <c r="S39" s="66"/>
      <c r="T39" s="66"/>
      <c r="U39" s="66"/>
      <c r="V39" s="66"/>
      <c r="W39" s="66"/>
      <c r="X39" s="66"/>
      <c r="Y39" s="66"/>
      <c r="Z39" s="66"/>
      <c r="AA39" s="66"/>
    </row>
    <row r="40" spans="1:27" x14ac:dyDescent="0.25">
      <c r="A40" s="71"/>
      <c r="B40" s="80"/>
      <c r="C40" s="76"/>
      <c r="D40" s="66"/>
      <c r="E40" s="66"/>
      <c r="F40" s="66"/>
      <c r="G40" s="66"/>
      <c r="H40" s="66"/>
      <c r="I40" s="66"/>
      <c r="J40" s="66"/>
      <c r="K40" s="66"/>
      <c r="L40" s="66"/>
      <c r="M40" s="66"/>
      <c r="N40" s="66"/>
      <c r="O40" s="66"/>
      <c r="P40" s="66"/>
      <c r="Q40" s="66"/>
      <c r="R40" s="66"/>
      <c r="S40" s="66"/>
      <c r="T40" s="66"/>
      <c r="U40" s="66"/>
      <c r="V40" s="66"/>
      <c r="W40" s="66"/>
      <c r="X40" s="66"/>
      <c r="Y40" s="66"/>
      <c r="Z40" s="66"/>
      <c r="AA40" s="66"/>
    </row>
    <row r="41" spans="1:27" ht="12.75" customHeight="1" x14ac:dyDescent="0.25">
      <c r="A41" s="71"/>
      <c r="B41" s="208" t="s">
        <v>555</v>
      </c>
      <c r="C41" s="209"/>
      <c r="D41" s="66"/>
      <c r="E41" s="66"/>
      <c r="F41" s="66"/>
      <c r="G41" s="66"/>
      <c r="H41" s="66"/>
      <c r="I41" s="66"/>
      <c r="J41" s="66"/>
      <c r="K41" s="66"/>
      <c r="L41" s="66"/>
      <c r="M41" s="66"/>
      <c r="N41" s="66"/>
      <c r="O41" s="66"/>
      <c r="P41" s="66"/>
      <c r="Q41" s="66"/>
      <c r="R41" s="66"/>
      <c r="S41" s="66"/>
      <c r="T41" s="66"/>
      <c r="U41" s="66"/>
      <c r="V41" s="66"/>
      <c r="W41" s="66"/>
      <c r="X41" s="66"/>
      <c r="Y41" s="66"/>
      <c r="Z41" s="66"/>
      <c r="AA41" s="66"/>
    </row>
    <row r="42" spans="1:27" ht="13.2" customHeight="1" x14ac:dyDescent="0.25">
      <c r="A42" s="71"/>
      <c r="B42" s="75"/>
      <c r="C42" s="78" t="s">
        <v>554</v>
      </c>
      <c r="D42" s="66"/>
      <c r="E42" s="66"/>
      <c r="F42" s="66"/>
      <c r="G42" s="66"/>
      <c r="H42" s="66"/>
      <c r="I42" s="66"/>
      <c r="J42" s="66"/>
      <c r="K42" s="66"/>
      <c r="L42" s="66"/>
      <c r="M42" s="66"/>
      <c r="N42" s="66"/>
      <c r="O42" s="66"/>
      <c r="P42" s="66"/>
      <c r="Q42" s="66"/>
      <c r="R42" s="66"/>
      <c r="S42" s="66"/>
      <c r="T42" s="66"/>
      <c r="U42" s="66"/>
      <c r="V42" s="66"/>
      <c r="W42" s="66"/>
      <c r="X42" s="66"/>
      <c r="Y42" s="66"/>
      <c r="Z42" s="66"/>
      <c r="AA42" s="66"/>
    </row>
    <row r="43" spans="1:27" ht="13.2" customHeight="1" x14ac:dyDescent="0.25">
      <c r="A43" s="71"/>
      <c r="B43" s="75"/>
      <c r="C43" s="76" t="s">
        <v>553</v>
      </c>
      <c r="D43" s="66"/>
      <c r="E43" s="66"/>
      <c r="F43" s="66"/>
      <c r="G43" s="66"/>
      <c r="H43" s="66"/>
      <c r="I43" s="66"/>
      <c r="J43" s="66"/>
      <c r="K43" s="66"/>
      <c r="L43" s="66"/>
      <c r="M43" s="66"/>
      <c r="N43" s="66"/>
      <c r="O43" s="66"/>
      <c r="P43" s="66"/>
      <c r="Q43" s="66"/>
      <c r="R43" s="66"/>
      <c r="S43" s="66"/>
      <c r="T43" s="66"/>
      <c r="U43" s="66"/>
      <c r="V43" s="66"/>
      <c r="W43" s="66"/>
      <c r="X43" s="66"/>
      <c r="Y43" s="66"/>
      <c r="Z43" s="66"/>
      <c r="AA43" s="66"/>
    </row>
    <row r="44" spans="1:27" ht="27" customHeight="1" x14ac:dyDescent="0.25">
      <c r="A44" s="71"/>
      <c r="B44" s="75"/>
      <c r="C44" s="79" t="s">
        <v>552</v>
      </c>
      <c r="D44" s="66"/>
      <c r="E44" s="66"/>
      <c r="F44" s="66"/>
      <c r="G44" s="66"/>
      <c r="H44" s="66"/>
      <c r="I44" s="66"/>
      <c r="J44" s="66"/>
      <c r="K44" s="66"/>
      <c r="L44" s="66"/>
      <c r="M44" s="66"/>
      <c r="N44" s="66"/>
      <c r="O44" s="66"/>
      <c r="P44" s="66"/>
      <c r="Q44" s="66"/>
      <c r="R44" s="66"/>
      <c r="S44" s="66"/>
      <c r="T44" s="66"/>
      <c r="U44" s="66"/>
      <c r="V44" s="66"/>
      <c r="W44" s="66"/>
      <c r="X44" s="66"/>
      <c r="Y44" s="66"/>
      <c r="Z44" s="66"/>
      <c r="AA44" s="66"/>
    </row>
    <row r="45" spans="1:27" ht="13.2" customHeight="1" x14ac:dyDescent="0.25">
      <c r="A45" s="71"/>
      <c r="B45" s="75"/>
      <c r="C45" s="76" t="s">
        <v>551</v>
      </c>
      <c r="D45" s="66"/>
      <c r="E45" s="66"/>
      <c r="F45" s="66"/>
      <c r="G45" s="66"/>
      <c r="H45" s="66"/>
      <c r="I45" s="66"/>
      <c r="J45" s="66"/>
      <c r="K45" s="66"/>
      <c r="L45" s="66"/>
      <c r="M45" s="66"/>
      <c r="N45" s="66"/>
      <c r="O45" s="66"/>
      <c r="P45" s="66"/>
      <c r="Q45" s="66"/>
      <c r="R45" s="66"/>
      <c r="S45" s="66"/>
      <c r="T45" s="66"/>
      <c r="U45" s="66"/>
      <c r="V45" s="66"/>
      <c r="W45" s="66"/>
      <c r="X45" s="66"/>
      <c r="Y45" s="66"/>
      <c r="Z45" s="66"/>
      <c r="AA45" s="66"/>
    </row>
    <row r="46" spans="1:27" ht="13.2" customHeight="1" x14ac:dyDescent="0.25">
      <c r="A46" s="71"/>
      <c r="B46" s="75"/>
      <c r="C46" s="77" t="s">
        <v>550</v>
      </c>
      <c r="D46" s="66"/>
      <c r="E46" s="66"/>
      <c r="F46" s="66"/>
      <c r="G46" s="66"/>
      <c r="H46" s="66"/>
      <c r="I46" s="66"/>
      <c r="J46" s="66"/>
      <c r="K46" s="66"/>
      <c r="L46" s="66"/>
      <c r="M46" s="66"/>
      <c r="N46" s="66"/>
      <c r="O46" s="66"/>
      <c r="P46" s="66"/>
      <c r="Q46" s="66"/>
      <c r="R46" s="66"/>
      <c r="S46" s="66"/>
      <c r="T46" s="66"/>
      <c r="U46" s="66"/>
      <c r="V46" s="66"/>
      <c r="W46" s="66"/>
      <c r="X46" s="66"/>
      <c r="Y46" s="66"/>
      <c r="Z46" s="66"/>
      <c r="AA46" s="66"/>
    </row>
    <row r="47" spans="1:27" ht="13.2" customHeight="1" x14ac:dyDescent="0.25">
      <c r="A47" s="71"/>
      <c r="B47" s="75"/>
      <c r="C47" s="77" t="s">
        <v>549</v>
      </c>
      <c r="D47" s="66"/>
      <c r="E47" s="66"/>
      <c r="F47" s="66"/>
      <c r="G47" s="66"/>
      <c r="H47" s="66"/>
      <c r="I47" s="66"/>
      <c r="J47" s="66"/>
      <c r="K47" s="66"/>
      <c r="L47" s="66"/>
      <c r="M47" s="66"/>
      <c r="N47" s="66"/>
      <c r="O47" s="66"/>
      <c r="P47" s="66"/>
      <c r="Q47" s="66"/>
      <c r="R47" s="66"/>
      <c r="S47" s="66"/>
      <c r="T47" s="66"/>
      <c r="U47" s="66"/>
      <c r="V47" s="66"/>
      <c r="W47" s="66"/>
      <c r="X47" s="66"/>
      <c r="Y47" s="66"/>
      <c r="Z47" s="66"/>
      <c r="AA47" s="66"/>
    </row>
    <row r="48" spans="1:27" x14ac:dyDescent="0.25">
      <c r="A48" s="71"/>
      <c r="B48" s="206"/>
      <c r="C48" s="207"/>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7" ht="12.75" customHeight="1" x14ac:dyDescent="0.25">
      <c r="A49" s="71"/>
      <c r="B49" s="208" t="s">
        <v>548</v>
      </c>
      <c r="C49" s="209"/>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7" ht="13.2" customHeight="1" x14ac:dyDescent="0.25">
      <c r="A50" s="71"/>
      <c r="B50" s="75"/>
      <c r="C50" s="78" t="s">
        <v>547</v>
      </c>
      <c r="D50" s="66"/>
      <c r="E50" s="66"/>
      <c r="F50" s="66"/>
      <c r="G50" s="66"/>
      <c r="H50" s="66"/>
      <c r="I50" s="66"/>
      <c r="J50" s="66"/>
      <c r="K50" s="66"/>
      <c r="L50" s="66"/>
      <c r="M50" s="66"/>
      <c r="N50" s="66"/>
      <c r="O50" s="66"/>
      <c r="P50" s="66"/>
      <c r="Q50" s="66"/>
      <c r="R50" s="66"/>
      <c r="S50" s="66"/>
      <c r="T50" s="66"/>
      <c r="U50" s="66"/>
      <c r="V50" s="66"/>
      <c r="W50" s="66"/>
      <c r="X50" s="66"/>
      <c r="Y50" s="66"/>
      <c r="Z50" s="66"/>
      <c r="AA50" s="66"/>
    </row>
    <row r="51" spans="1:27" ht="13.2" customHeight="1" x14ac:dyDescent="0.25">
      <c r="A51" s="71"/>
      <c r="B51" s="75"/>
      <c r="C51" s="77" t="s">
        <v>546</v>
      </c>
      <c r="D51" s="66"/>
      <c r="E51" s="66"/>
      <c r="F51" s="66"/>
      <c r="G51" s="66"/>
      <c r="H51" s="66"/>
      <c r="I51" s="66"/>
      <c r="J51" s="66"/>
      <c r="K51" s="66"/>
      <c r="L51" s="66"/>
      <c r="M51" s="66"/>
      <c r="N51" s="66"/>
      <c r="O51" s="66"/>
      <c r="P51" s="66"/>
      <c r="Q51" s="66"/>
      <c r="R51" s="66"/>
      <c r="S51" s="66"/>
      <c r="T51" s="66"/>
      <c r="U51" s="66"/>
      <c r="V51" s="66"/>
      <c r="W51" s="66"/>
      <c r="X51" s="66"/>
      <c r="Y51" s="66"/>
      <c r="Z51" s="66"/>
      <c r="AA51" s="66"/>
    </row>
    <row r="52" spans="1:27" ht="13.2" customHeight="1" x14ac:dyDescent="0.25">
      <c r="A52" s="71"/>
      <c r="B52" s="75"/>
      <c r="C52" s="77" t="s">
        <v>545</v>
      </c>
      <c r="D52" s="66"/>
      <c r="E52" s="66"/>
      <c r="F52" s="66"/>
      <c r="G52" s="66"/>
      <c r="H52" s="66"/>
      <c r="I52" s="66"/>
      <c r="J52" s="66"/>
      <c r="K52" s="66"/>
      <c r="L52" s="66"/>
      <c r="M52" s="66"/>
      <c r="N52" s="66"/>
      <c r="O52" s="66"/>
      <c r="P52" s="66"/>
      <c r="Q52" s="66"/>
      <c r="R52" s="66"/>
      <c r="S52" s="66"/>
      <c r="T52" s="66"/>
      <c r="U52" s="66"/>
      <c r="V52" s="66"/>
      <c r="W52" s="66"/>
      <c r="X52" s="66"/>
      <c r="Y52" s="66"/>
      <c r="Z52" s="66"/>
      <c r="AA52" s="66"/>
    </row>
    <row r="53" spans="1:27" ht="13.2" customHeight="1" x14ac:dyDescent="0.25">
      <c r="A53" s="71"/>
      <c r="B53" s="75"/>
      <c r="C53" s="76" t="s">
        <v>544</v>
      </c>
      <c r="D53" s="66"/>
      <c r="E53" s="66"/>
      <c r="F53" s="66"/>
      <c r="G53" s="66"/>
      <c r="H53" s="66"/>
      <c r="I53" s="66"/>
      <c r="J53" s="66"/>
      <c r="K53" s="66"/>
      <c r="L53" s="66"/>
      <c r="M53" s="66"/>
      <c r="N53" s="66"/>
      <c r="O53" s="66"/>
      <c r="P53" s="66"/>
      <c r="Q53" s="66"/>
      <c r="R53" s="66"/>
      <c r="S53" s="66"/>
      <c r="T53" s="66"/>
      <c r="U53" s="66"/>
      <c r="V53" s="66"/>
      <c r="W53" s="66"/>
      <c r="X53" s="66"/>
      <c r="Y53" s="66"/>
      <c r="Z53" s="66"/>
      <c r="AA53" s="66"/>
    </row>
    <row r="54" spans="1:27" ht="13.2" customHeight="1" x14ac:dyDescent="0.25">
      <c r="A54" s="71"/>
      <c r="B54" s="75"/>
      <c r="C54" s="76" t="s">
        <v>543</v>
      </c>
      <c r="D54" s="66"/>
      <c r="E54" s="66"/>
      <c r="F54" s="66"/>
      <c r="G54" s="66"/>
      <c r="H54" s="66"/>
      <c r="I54" s="66"/>
      <c r="J54" s="66"/>
      <c r="K54" s="66"/>
      <c r="L54" s="66"/>
      <c r="M54" s="66"/>
      <c r="N54" s="66"/>
      <c r="O54" s="66"/>
      <c r="P54" s="66"/>
      <c r="Q54" s="66"/>
      <c r="R54" s="66"/>
      <c r="S54" s="66"/>
      <c r="T54" s="66"/>
      <c r="U54" s="66"/>
      <c r="V54" s="66"/>
      <c r="W54" s="66"/>
      <c r="X54" s="66"/>
      <c r="Y54" s="66"/>
      <c r="Z54" s="66"/>
      <c r="AA54" s="66"/>
    </row>
    <row r="55" spans="1:27" ht="13.2" customHeight="1" x14ac:dyDescent="0.25">
      <c r="A55" s="71"/>
      <c r="B55" s="75"/>
      <c r="C55" s="76" t="s">
        <v>542</v>
      </c>
      <c r="D55" s="66"/>
      <c r="E55" s="66"/>
      <c r="F55" s="66"/>
      <c r="G55" s="66"/>
      <c r="H55" s="66"/>
      <c r="I55" s="66"/>
      <c r="J55" s="66"/>
      <c r="K55" s="66"/>
      <c r="L55" s="66"/>
      <c r="M55" s="66"/>
      <c r="N55" s="66"/>
      <c r="O55" s="66"/>
      <c r="P55" s="66"/>
      <c r="Q55" s="66"/>
      <c r="R55" s="66"/>
      <c r="S55" s="66"/>
      <c r="T55" s="66"/>
      <c r="U55" s="66"/>
      <c r="V55" s="66"/>
      <c r="W55" s="66"/>
      <c r="X55" s="66"/>
      <c r="Y55" s="66"/>
      <c r="Z55" s="66"/>
      <c r="AA55" s="66"/>
    </row>
    <row r="56" spans="1:27" ht="13.2" customHeight="1" x14ac:dyDescent="0.25">
      <c r="A56" s="71"/>
      <c r="B56" s="75"/>
      <c r="C56" s="76"/>
      <c r="D56" s="66"/>
      <c r="E56" s="66"/>
      <c r="F56" s="66"/>
      <c r="G56" s="66"/>
      <c r="H56" s="66"/>
      <c r="I56" s="66"/>
      <c r="J56" s="66"/>
      <c r="K56" s="66"/>
      <c r="L56" s="66"/>
      <c r="M56" s="66"/>
      <c r="N56" s="66"/>
      <c r="O56" s="66"/>
      <c r="P56" s="66"/>
      <c r="Q56" s="66"/>
      <c r="R56" s="66"/>
      <c r="S56" s="66"/>
      <c r="T56" s="66"/>
      <c r="U56" s="66"/>
      <c r="V56" s="66"/>
      <c r="W56" s="66"/>
      <c r="X56" s="66"/>
      <c r="Y56" s="66"/>
      <c r="Z56" s="66"/>
      <c r="AA56" s="66"/>
    </row>
    <row r="57" spans="1:27" ht="13.95" customHeight="1" x14ac:dyDescent="0.25">
      <c r="A57" s="71"/>
      <c r="B57" s="75"/>
      <c r="C57" s="74" t="s">
        <v>541</v>
      </c>
      <c r="D57" s="66"/>
      <c r="E57" s="66"/>
      <c r="F57" s="66"/>
      <c r="G57" s="66"/>
      <c r="H57" s="66"/>
      <c r="I57" s="66"/>
      <c r="J57" s="66"/>
      <c r="K57" s="66"/>
      <c r="L57" s="66"/>
      <c r="M57" s="66"/>
      <c r="N57" s="66"/>
      <c r="O57" s="66"/>
      <c r="P57" s="66"/>
      <c r="Q57" s="66"/>
      <c r="R57" s="66"/>
      <c r="S57" s="66"/>
      <c r="T57" s="66"/>
      <c r="U57" s="66"/>
      <c r="V57" s="66"/>
      <c r="W57" s="66"/>
      <c r="X57" s="66"/>
      <c r="Y57" s="66"/>
      <c r="Z57" s="66"/>
      <c r="AA57" s="66"/>
    </row>
    <row r="58" spans="1:27" ht="10.5" customHeight="1" x14ac:dyDescent="0.25">
      <c r="A58" s="69"/>
      <c r="B58" s="73"/>
      <c r="C58" s="72" t="s">
        <v>540</v>
      </c>
      <c r="D58" s="66"/>
      <c r="E58" s="66"/>
      <c r="F58" s="66"/>
      <c r="G58" s="66"/>
      <c r="H58" s="66"/>
      <c r="I58" s="66"/>
      <c r="J58" s="66"/>
      <c r="K58" s="66"/>
      <c r="L58" s="66"/>
      <c r="M58" s="66"/>
      <c r="N58" s="66"/>
      <c r="O58" s="66"/>
      <c r="P58" s="66"/>
      <c r="Q58" s="66"/>
      <c r="R58" s="66"/>
      <c r="S58" s="66"/>
      <c r="T58" s="66"/>
      <c r="U58" s="66"/>
      <c r="V58" s="66"/>
      <c r="W58" s="66"/>
      <c r="X58" s="66"/>
      <c r="Y58" s="66"/>
      <c r="Z58" s="66"/>
      <c r="AA58" s="66"/>
    </row>
    <row r="59" spans="1:27" x14ac:dyDescent="0.25">
      <c r="A59" s="66"/>
      <c r="B59" s="71"/>
      <c r="C59" s="70"/>
      <c r="D59" s="66"/>
      <c r="E59" s="66"/>
      <c r="F59" s="66"/>
      <c r="G59" s="66"/>
      <c r="H59" s="66"/>
      <c r="I59" s="66"/>
      <c r="J59" s="66"/>
      <c r="K59" s="66"/>
      <c r="L59" s="66"/>
      <c r="M59" s="66"/>
      <c r="N59" s="66"/>
      <c r="O59" s="66"/>
      <c r="P59" s="66"/>
      <c r="Q59" s="66"/>
      <c r="R59" s="66"/>
      <c r="S59" s="66"/>
      <c r="T59" s="66"/>
      <c r="U59" s="66"/>
      <c r="V59" s="66"/>
      <c r="W59" s="66"/>
      <c r="X59" s="66"/>
      <c r="Y59" s="66"/>
      <c r="Z59" s="66"/>
      <c r="AA59" s="66"/>
    </row>
    <row r="60" spans="1:27" x14ac:dyDescent="0.25">
      <c r="A60" s="66"/>
      <c r="B60" s="69"/>
      <c r="C60" s="68"/>
      <c r="D60" s="66"/>
      <c r="E60" s="66"/>
      <c r="F60" s="66"/>
      <c r="G60" s="66"/>
      <c r="H60" s="66"/>
      <c r="I60" s="66"/>
      <c r="J60" s="66"/>
      <c r="K60" s="66"/>
      <c r="L60" s="66"/>
      <c r="M60" s="66"/>
      <c r="N60" s="66"/>
      <c r="O60" s="66"/>
      <c r="P60" s="66"/>
      <c r="Q60" s="66"/>
      <c r="R60" s="66"/>
      <c r="S60" s="66"/>
      <c r="T60" s="66"/>
      <c r="U60" s="66"/>
      <c r="V60" s="66"/>
      <c r="W60" s="66"/>
      <c r="X60" s="66"/>
      <c r="Y60" s="66"/>
      <c r="Z60" s="66"/>
      <c r="AA60" s="66"/>
    </row>
    <row r="61" spans="1:27" ht="24.9" customHeight="1" x14ac:dyDescent="0.25">
      <c r="A61" s="66"/>
      <c r="B61" s="224" t="s">
        <v>539</v>
      </c>
      <c r="C61" s="225"/>
      <c r="D61" s="66"/>
      <c r="E61" s="66"/>
      <c r="F61" s="66"/>
      <c r="G61" s="66"/>
      <c r="H61" s="66"/>
      <c r="I61" s="66"/>
      <c r="J61" s="66"/>
      <c r="K61" s="66"/>
      <c r="L61" s="66"/>
      <c r="M61" s="66"/>
      <c r="N61" s="66"/>
      <c r="O61" s="66"/>
      <c r="P61" s="66"/>
      <c r="Q61" s="66"/>
      <c r="R61" s="66"/>
      <c r="S61" s="66"/>
      <c r="T61" s="66"/>
      <c r="U61" s="66"/>
      <c r="V61" s="66"/>
      <c r="W61" s="66"/>
      <c r="X61" s="66"/>
      <c r="Y61" s="66"/>
      <c r="Z61" s="66"/>
      <c r="AA61" s="66"/>
    </row>
    <row r="62" spans="1:27" ht="79.95" customHeight="1" x14ac:dyDescent="0.25">
      <c r="A62" s="66"/>
      <c r="B62" s="226" t="s">
        <v>538</v>
      </c>
      <c r="C62" s="227"/>
      <c r="D62" s="66"/>
      <c r="E62" s="66"/>
      <c r="F62" s="66"/>
      <c r="G62" s="66"/>
      <c r="H62" s="66"/>
      <c r="I62" s="66"/>
      <c r="J62" s="66"/>
      <c r="K62" s="66"/>
      <c r="L62" s="66"/>
      <c r="M62" s="66"/>
      <c r="N62" s="66"/>
      <c r="O62" s="66"/>
      <c r="P62" s="66"/>
      <c r="Q62" s="66"/>
      <c r="R62" s="66"/>
      <c r="S62" s="66"/>
      <c r="T62" s="66"/>
      <c r="U62" s="66"/>
      <c r="V62" s="66"/>
      <c r="W62" s="66"/>
      <c r="X62" s="66"/>
      <c r="Y62" s="66"/>
      <c r="Z62" s="66"/>
      <c r="AA62" s="66"/>
    </row>
    <row r="63" spans="1:27" x14ac:dyDescent="0.25">
      <c r="A63" s="66"/>
      <c r="B63" s="218"/>
      <c r="C63" s="219"/>
      <c r="D63" s="66"/>
      <c r="E63" s="66"/>
      <c r="F63" s="66"/>
      <c r="G63" s="66"/>
      <c r="H63" s="66"/>
      <c r="I63" s="66"/>
      <c r="J63" s="66"/>
      <c r="K63" s="66"/>
      <c r="L63" s="66"/>
      <c r="M63" s="66"/>
      <c r="N63" s="66"/>
      <c r="O63" s="66"/>
      <c r="P63" s="66"/>
      <c r="Q63" s="66"/>
      <c r="R63" s="66"/>
      <c r="S63" s="66"/>
      <c r="T63" s="66"/>
      <c r="U63" s="66"/>
      <c r="V63" s="66"/>
      <c r="W63" s="66"/>
      <c r="X63" s="66"/>
      <c r="Y63" s="66"/>
      <c r="Z63" s="66"/>
      <c r="AA63" s="66"/>
    </row>
    <row r="64" spans="1:27" ht="63.75" customHeight="1" x14ac:dyDescent="0.25">
      <c r="A64" s="66"/>
      <c r="B64" s="220" t="s">
        <v>537</v>
      </c>
      <c r="C64" s="221"/>
      <c r="D64" s="66"/>
      <c r="E64" s="66"/>
      <c r="F64" s="66"/>
      <c r="G64" s="66"/>
      <c r="H64" s="66"/>
      <c r="I64" s="66"/>
      <c r="J64" s="66"/>
      <c r="K64" s="66"/>
      <c r="L64" s="66"/>
      <c r="M64" s="66"/>
      <c r="N64" s="66"/>
      <c r="O64" s="66"/>
      <c r="P64" s="66"/>
      <c r="Q64" s="66"/>
      <c r="R64" s="66"/>
      <c r="S64" s="66"/>
      <c r="T64" s="66"/>
      <c r="U64" s="66"/>
      <c r="V64" s="66"/>
      <c r="W64" s="66"/>
      <c r="X64" s="66"/>
      <c r="Y64" s="66"/>
      <c r="Z64" s="66"/>
      <c r="AA64" s="66"/>
    </row>
    <row r="65" spans="1:27" x14ac:dyDescent="0.25">
      <c r="A65" s="66"/>
      <c r="B65" s="218"/>
      <c r="C65" s="219"/>
      <c r="D65" s="66"/>
      <c r="E65" s="66"/>
      <c r="F65" s="66"/>
      <c r="G65" s="66"/>
      <c r="H65" s="66"/>
      <c r="I65" s="66"/>
      <c r="J65" s="66"/>
      <c r="K65" s="66"/>
      <c r="L65" s="66"/>
      <c r="M65" s="66"/>
      <c r="N65" s="66"/>
      <c r="O65" s="66"/>
      <c r="P65" s="66"/>
      <c r="Q65" s="66"/>
      <c r="R65" s="66"/>
      <c r="S65" s="66"/>
      <c r="T65" s="66"/>
      <c r="U65" s="66"/>
      <c r="V65" s="66"/>
      <c r="W65" s="66"/>
      <c r="X65" s="66"/>
      <c r="Y65" s="66"/>
      <c r="Z65" s="66"/>
      <c r="AA65" s="66"/>
    </row>
    <row r="66" spans="1:27" ht="76.5" customHeight="1" x14ac:dyDescent="0.25">
      <c r="A66" s="66"/>
      <c r="B66" s="220" t="s">
        <v>536</v>
      </c>
      <c r="C66" s="221"/>
      <c r="D66" s="66"/>
      <c r="E66" s="66"/>
      <c r="F66" s="66"/>
      <c r="G66" s="66"/>
      <c r="H66" s="66"/>
      <c r="I66" s="66"/>
      <c r="J66" s="66"/>
      <c r="K66" s="66"/>
      <c r="L66" s="66"/>
      <c r="M66" s="66"/>
      <c r="N66" s="66"/>
      <c r="O66" s="66"/>
      <c r="P66" s="66"/>
      <c r="Q66" s="66"/>
      <c r="R66" s="66"/>
      <c r="S66" s="66"/>
      <c r="T66" s="66"/>
      <c r="U66" s="66"/>
      <c r="V66" s="66"/>
      <c r="W66" s="66"/>
      <c r="X66" s="66"/>
      <c r="Y66" s="66"/>
      <c r="Z66" s="66"/>
      <c r="AA66" s="66"/>
    </row>
    <row r="67" spans="1:27" x14ac:dyDescent="0.25">
      <c r="A67" s="66"/>
      <c r="B67" s="222"/>
      <c r="C67" s="223"/>
      <c r="D67" s="66"/>
      <c r="E67" s="66"/>
      <c r="F67" s="66"/>
      <c r="G67" s="66"/>
      <c r="H67" s="66"/>
      <c r="I67" s="66"/>
      <c r="J67" s="66"/>
      <c r="K67" s="66"/>
      <c r="L67" s="66"/>
      <c r="M67" s="66"/>
      <c r="N67" s="66"/>
      <c r="O67" s="66"/>
      <c r="P67" s="66"/>
      <c r="Q67" s="66"/>
      <c r="R67" s="66"/>
      <c r="S67" s="66"/>
      <c r="T67" s="66"/>
      <c r="U67" s="66"/>
      <c r="V67" s="66"/>
      <c r="W67" s="66"/>
      <c r="X67" s="66"/>
      <c r="Y67" s="66"/>
      <c r="Z67" s="66"/>
      <c r="AA67" s="66"/>
    </row>
    <row r="68" spans="1:27" ht="38.25" customHeight="1" x14ac:dyDescent="0.25">
      <c r="A68" s="66"/>
      <c r="B68" s="216" t="s">
        <v>535</v>
      </c>
      <c r="C68" s="217"/>
      <c r="D68" s="66"/>
      <c r="E68" s="66"/>
      <c r="F68" s="66"/>
      <c r="G68" s="66"/>
      <c r="H68" s="66"/>
      <c r="I68" s="66"/>
      <c r="J68" s="66"/>
      <c r="K68" s="66"/>
      <c r="L68" s="66"/>
      <c r="M68" s="66"/>
      <c r="N68" s="66"/>
      <c r="O68" s="66"/>
      <c r="P68" s="66"/>
      <c r="Q68" s="66"/>
      <c r="R68" s="66"/>
      <c r="S68" s="66"/>
      <c r="T68" s="66"/>
      <c r="U68" s="66"/>
      <c r="V68" s="66"/>
      <c r="W68" s="66"/>
      <c r="X68" s="66"/>
      <c r="Y68" s="66"/>
      <c r="Z68" s="66"/>
      <c r="AA68" s="66"/>
    </row>
    <row r="69" spans="1:27" x14ac:dyDescent="0.25">
      <c r="A69" s="66"/>
      <c r="B69" s="66"/>
      <c r="C69" s="67"/>
      <c r="D69" s="66"/>
      <c r="E69" s="66"/>
      <c r="F69" s="66"/>
      <c r="G69" s="66"/>
      <c r="H69" s="66"/>
      <c r="I69" s="66"/>
      <c r="J69" s="66"/>
      <c r="K69" s="66"/>
      <c r="L69" s="66"/>
      <c r="M69" s="66"/>
      <c r="N69" s="66"/>
      <c r="O69" s="66"/>
      <c r="P69" s="66"/>
      <c r="Q69" s="66"/>
      <c r="R69" s="66"/>
      <c r="S69" s="66"/>
      <c r="T69" s="66"/>
      <c r="U69" s="66"/>
      <c r="V69" s="66"/>
      <c r="W69" s="66"/>
      <c r="X69" s="66"/>
      <c r="Y69" s="66"/>
      <c r="Z69" s="66"/>
      <c r="AA69" s="66"/>
    </row>
    <row r="70" spans="1:27"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row>
    <row r="71" spans="1:27"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row>
    <row r="72" spans="1:27"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row>
    <row r="73" spans="1:27"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row>
    <row r="74" spans="1:27"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row>
    <row r="75" spans="1:27"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row>
    <row r="76" spans="1:27"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row>
    <row r="77" spans="1:27"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row>
    <row r="78" spans="1:27"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row>
    <row r="79" spans="1:27"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row>
    <row r="80" spans="1:27"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row>
    <row r="81" spans="1:27"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row>
    <row r="82" spans="1:27"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row>
    <row r="83" spans="1:27"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row>
    <row r="84" spans="1:27"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row>
    <row r="85" spans="1:27"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row>
    <row r="86" spans="1:27"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row>
    <row r="87" spans="1:27"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row>
    <row r="88" spans="1:27"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row>
    <row r="89" spans="1:27"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row>
    <row r="90" spans="1:27"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row>
    <row r="91" spans="1:27"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row>
    <row r="92" spans="1:27"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row>
    <row r="93" spans="1:27"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row>
    <row r="94" spans="1:27"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row>
    <row r="95" spans="1:27"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row>
    <row r="96" spans="1:27"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row>
    <row r="97" spans="1:27"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row>
    <row r="98" spans="1:27"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row>
    <row r="99" spans="1:27"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row>
    <row r="100" spans="1:27"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row>
    <row r="101" spans="1:27"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row>
    <row r="102" spans="1:27"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row>
    <row r="103" spans="1:27"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row>
    <row r="104" spans="1:27"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row>
    <row r="105" spans="1:27"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row>
    <row r="106" spans="1:27"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row>
    <row r="107" spans="1:27"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row>
    <row r="108" spans="1:27"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row>
    <row r="109" spans="1:27"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row>
    <row r="110" spans="1:27"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row>
    <row r="111" spans="1:27" x14ac:dyDescent="0.2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row>
    <row r="112" spans="1:27" x14ac:dyDescent="0.2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row>
    <row r="113" spans="1:27" x14ac:dyDescent="0.2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row>
    <row r="114" spans="1:27" x14ac:dyDescent="0.2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row>
    <row r="115" spans="1:27"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row>
    <row r="116" spans="1:27" x14ac:dyDescent="0.2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row>
    <row r="117" spans="1:27"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row>
    <row r="118" spans="1:27"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row>
    <row r="119" spans="1:27"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row>
    <row r="120" spans="1:27" x14ac:dyDescent="0.2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row>
    <row r="121" spans="1:27" x14ac:dyDescent="0.2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row>
    <row r="122" spans="1:27" x14ac:dyDescent="0.25">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row>
    <row r="123" spans="1:27" x14ac:dyDescent="0.25">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row>
    <row r="124" spans="1:27" x14ac:dyDescent="0.25">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row>
    <row r="125" spans="1:27" x14ac:dyDescent="0.2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row>
    <row r="126" spans="1:27" x14ac:dyDescent="0.25">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row>
    <row r="127" spans="1:27" x14ac:dyDescent="0.25">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row>
    <row r="128" spans="1:27" x14ac:dyDescent="0.25">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row>
    <row r="129" spans="1:27" x14ac:dyDescent="0.2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row>
    <row r="130" spans="1:27" x14ac:dyDescent="0.25">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row>
    <row r="131" spans="1:27" x14ac:dyDescent="0.25">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row>
    <row r="132" spans="1:27" x14ac:dyDescent="0.25">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row>
    <row r="133" spans="1:27" x14ac:dyDescent="0.25">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row>
    <row r="134" spans="1:27" x14ac:dyDescent="0.25">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row>
    <row r="135" spans="1:27" x14ac:dyDescent="0.2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row>
    <row r="136" spans="1:27" x14ac:dyDescent="0.25">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row>
    <row r="137" spans="1:27" x14ac:dyDescent="0.25">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row>
    <row r="138" spans="1:27" x14ac:dyDescent="0.25">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row>
    <row r="139" spans="1:27" x14ac:dyDescent="0.2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row>
    <row r="140" spans="1:27" x14ac:dyDescent="0.25">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row>
    <row r="141" spans="1:27" x14ac:dyDescent="0.25">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row>
    <row r="142" spans="1:27" x14ac:dyDescent="0.25">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row>
    <row r="143" spans="1:27" x14ac:dyDescent="0.2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row>
    <row r="144" spans="1:27" x14ac:dyDescent="0.25">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row>
    <row r="145" spans="1:27" x14ac:dyDescent="0.25">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row>
    <row r="146" spans="1:27" x14ac:dyDescent="0.25">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row>
    <row r="147" spans="1:27" x14ac:dyDescent="0.25">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row>
    <row r="148" spans="1:27" x14ac:dyDescent="0.25">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row>
    <row r="149" spans="1:27" x14ac:dyDescent="0.25">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row>
    <row r="150" spans="1:27" x14ac:dyDescent="0.25">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row>
    <row r="151" spans="1:27" x14ac:dyDescent="0.25">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row>
    <row r="152" spans="1:27" x14ac:dyDescent="0.25">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row>
    <row r="153" spans="1:27" x14ac:dyDescent="0.25">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row>
    <row r="154" spans="1:27" x14ac:dyDescent="0.25">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row>
    <row r="155" spans="1:27" x14ac:dyDescent="0.25">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row>
    <row r="156" spans="1:27" x14ac:dyDescent="0.25">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row>
    <row r="157" spans="1:27" x14ac:dyDescent="0.25">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row>
    <row r="158" spans="1:27" x14ac:dyDescent="0.25">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row>
    <row r="159" spans="1:27" x14ac:dyDescent="0.25">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row>
    <row r="160" spans="1:27" x14ac:dyDescent="0.25">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row>
    <row r="161" spans="1:27" x14ac:dyDescent="0.25">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row>
    <row r="162" spans="1:27" x14ac:dyDescent="0.25">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row>
    <row r="163" spans="1:27" x14ac:dyDescent="0.25">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row>
    <row r="164" spans="1:27" x14ac:dyDescent="0.25">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row>
    <row r="165" spans="1:27" x14ac:dyDescent="0.2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row>
    <row r="166" spans="1:27" x14ac:dyDescent="0.25">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row>
    <row r="167" spans="1:27" x14ac:dyDescent="0.25">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row>
    <row r="168" spans="1:27" x14ac:dyDescent="0.25">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row>
    <row r="169" spans="1:27" x14ac:dyDescent="0.25">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row>
    <row r="170" spans="1:27" x14ac:dyDescent="0.25">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row>
    <row r="171" spans="1:27" x14ac:dyDescent="0.25">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row>
    <row r="172" spans="1:27" x14ac:dyDescent="0.25">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row>
    <row r="173" spans="1:27" x14ac:dyDescent="0.25">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row>
    <row r="174" spans="1:27" x14ac:dyDescent="0.25">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row>
    <row r="175" spans="1:27" x14ac:dyDescent="0.25">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row>
    <row r="176" spans="1:27" x14ac:dyDescent="0.25">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row>
    <row r="177" spans="1:27" x14ac:dyDescent="0.25">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row>
    <row r="178" spans="1:27" x14ac:dyDescent="0.25">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row>
    <row r="179" spans="1:27" x14ac:dyDescent="0.25">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row>
    <row r="180" spans="1:27" x14ac:dyDescent="0.25">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row>
    <row r="181" spans="1:27" x14ac:dyDescent="0.25">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row>
    <row r="182" spans="1:27" x14ac:dyDescent="0.25">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row>
    <row r="183" spans="1:27" x14ac:dyDescent="0.25">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row>
    <row r="184" spans="1:27" x14ac:dyDescent="0.25">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row>
    <row r="185" spans="1:27" x14ac:dyDescent="0.25">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row>
    <row r="186" spans="1:27" x14ac:dyDescent="0.25">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row>
    <row r="187" spans="1:27" x14ac:dyDescent="0.25">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row>
    <row r="188" spans="1:27" x14ac:dyDescent="0.25">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row>
    <row r="189" spans="1:27" x14ac:dyDescent="0.25">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row>
    <row r="190" spans="1:27" x14ac:dyDescent="0.25">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row>
    <row r="191" spans="1:27" x14ac:dyDescent="0.25">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row>
    <row r="192" spans="1:27" x14ac:dyDescent="0.25">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row>
    <row r="193" spans="1:27" x14ac:dyDescent="0.25">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row>
    <row r="194" spans="1:27" x14ac:dyDescent="0.25">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row>
    <row r="195" spans="1:27" x14ac:dyDescent="0.25">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row>
    <row r="196" spans="1:27" x14ac:dyDescent="0.25">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row>
    <row r="197" spans="1:27" x14ac:dyDescent="0.25">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row>
    <row r="198" spans="1:27" x14ac:dyDescent="0.25">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row>
    <row r="199" spans="1:27" x14ac:dyDescent="0.25">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row>
    <row r="200" spans="1:27" x14ac:dyDescent="0.25">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row>
    <row r="201" spans="1:27" x14ac:dyDescent="0.25">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row>
    <row r="202" spans="1:27" x14ac:dyDescent="0.25">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row>
    <row r="203" spans="1:27" x14ac:dyDescent="0.25">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row>
    <row r="204" spans="1:27" x14ac:dyDescent="0.25">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row>
    <row r="205" spans="1:27" x14ac:dyDescent="0.25">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row>
    <row r="206" spans="1:27" x14ac:dyDescent="0.25">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row>
    <row r="207" spans="1:27" x14ac:dyDescent="0.25">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row>
    <row r="208" spans="1:27" x14ac:dyDescent="0.25">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row>
    <row r="209" spans="1:27" x14ac:dyDescent="0.25">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row>
    <row r="210" spans="1:27" x14ac:dyDescent="0.25">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row>
    <row r="211" spans="1:27" x14ac:dyDescent="0.25">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row>
    <row r="212" spans="1:27" x14ac:dyDescent="0.25">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row>
    <row r="213" spans="1:27" x14ac:dyDescent="0.25">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row>
    <row r="214" spans="1:27" x14ac:dyDescent="0.25">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row>
    <row r="215" spans="1:27" x14ac:dyDescent="0.25">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row>
    <row r="216" spans="1:27" x14ac:dyDescent="0.25">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row>
    <row r="217" spans="1:27" x14ac:dyDescent="0.25">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row>
    <row r="218" spans="1:27" x14ac:dyDescent="0.25">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row>
    <row r="219" spans="1:27" x14ac:dyDescent="0.25">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row>
    <row r="220" spans="1:27" x14ac:dyDescent="0.25">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row>
    <row r="221" spans="1:27" x14ac:dyDescent="0.25">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row>
    <row r="222" spans="1:27" x14ac:dyDescent="0.25">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row>
    <row r="223" spans="1:27" x14ac:dyDescent="0.25">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row>
    <row r="224" spans="1:27" x14ac:dyDescent="0.25">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row>
    <row r="225" spans="1:27" x14ac:dyDescent="0.25">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row>
    <row r="226" spans="1:27" x14ac:dyDescent="0.25">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row>
    <row r="227" spans="1:27" x14ac:dyDescent="0.25">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row>
    <row r="228" spans="1:27" x14ac:dyDescent="0.25">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row>
    <row r="229" spans="1:27" x14ac:dyDescent="0.25">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row>
    <row r="230" spans="1:27" x14ac:dyDescent="0.25">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row>
    <row r="231" spans="1:27" x14ac:dyDescent="0.25">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row>
    <row r="232" spans="1:27" x14ac:dyDescent="0.25">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row>
    <row r="233" spans="1:27" x14ac:dyDescent="0.25">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row>
    <row r="234" spans="1:27" x14ac:dyDescent="0.25">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row>
    <row r="235" spans="1:27" x14ac:dyDescent="0.25">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row>
    <row r="236" spans="1:27" x14ac:dyDescent="0.25">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row>
    <row r="237" spans="1:27" x14ac:dyDescent="0.25">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row>
    <row r="238" spans="1:27" x14ac:dyDescent="0.25">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row>
    <row r="239" spans="1:27" x14ac:dyDescent="0.25">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row>
    <row r="240" spans="1:27" x14ac:dyDescent="0.25">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row>
    <row r="241" spans="1:27" x14ac:dyDescent="0.25">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row>
    <row r="242" spans="1:27" x14ac:dyDescent="0.25">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row>
    <row r="243" spans="1:27" x14ac:dyDescent="0.25">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row>
    <row r="244" spans="1:27" x14ac:dyDescent="0.25">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row>
    <row r="245" spans="1:27" x14ac:dyDescent="0.25">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row>
    <row r="246" spans="1:27" x14ac:dyDescent="0.25">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row>
    <row r="247" spans="1:27" x14ac:dyDescent="0.25">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row>
    <row r="248" spans="1:27" x14ac:dyDescent="0.25">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row>
    <row r="249" spans="1:27" x14ac:dyDescent="0.25">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row>
    <row r="250" spans="1:27" x14ac:dyDescent="0.25">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row>
    <row r="251" spans="1:27" x14ac:dyDescent="0.25">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row>
    <row r="252" spans="1:27" x14ac:dyDescent="0.25">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row>
    <row r="253" spans="1:27" x14ac:dyDescent="0.25">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row>
    <row r="254" spans="1:27" x14ac:dyDescent="0.25">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row>
    <row r="255" spans="1:27" x14ac:dyDescent="0.25">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row>
    <row r="256" spans="1:27" x14ac:dyDescent="0.25">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row>
    <row r="257" spans="1:27" x14ac:dyDescent="0.25">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row>
    <row r="258" spans="1:27" x14ac:dyDescent="0.25">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row>
    <row r="259" spans="1:27" x14ac:dyDescent="0.25">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row>
    <row r="260" spans="1:27" x14ac:dyDescent="0.25">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row>
    <row r="261" spans="1:27" x14ac:dyDescent="0.25">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row>
    <row r="262" spans="1:27" x14ac:dyDescent="0.25">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row>
    <row r="263" spans="1:27" x14ac:dyDescent="0.25">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row>
    <row r="264" spans="1:27" x14ac:dyDescent="0.25">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row>
    <row r="265" spans="1:27" x14ac:dyDescent="0.25">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row>
    <row r="266" spans="1:27" x14ac:dyDescent="0.25">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row>
    <row r="267" spans="1:27" x14ac:dyDescent="0.25">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row>
    <row r="268" spans="1:27" x14ac:dyDescent="0.25">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row>
    <row r="269" spans="1:27" x14ac:dyDescent="0.25">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row>
    <row r="270" spans="1:27" x14ac:dyDescent="0.25">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row>
    <row r="271" spans="1:27" x14ac:dyDescent="0.25">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row>
    <row r="272" spans="1:27" x14ac:dyDescent="0.25">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row>
    <row r="273" spans="1:27" x14ac:dyDescent="0.25">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row>
    <row r="274" spans="1:27" x14ac:dyDescent="0.25">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row>
    <row r="275" spans="1:27" x14ac:dyDescent="0.25">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row>
    <row r="276" spans="1:27" x14ac:dyDescent="0.25">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row>
    <row r="277" spans="1:27" x14ac:dyDescent="0.25">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row>
    <row r="278" spans="1:27" x14ac:dyDescent="0.25">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row>
    <row r="279" spans="1:27" x14ac:dyDescent="0.25">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row>
    <row r="280" spans="1:27" x14ac:dyDescent="0.25">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row>
    <row r="281" spans="1:27" x14ac:dyDescent="0.25">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row>
    <row r="282" spans="1:27" x14ac:dyDescent="0.25">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row>
    <row r="283" spans="1:27" x14ac:dyDescent="0.25">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row>
    <row r="284" spans="1:27" x14ac:dyDescent="0.25">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row>
    <row r="285" spans="1:27" x14ac:dyDescent="0.25">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row>
    <row r="286" spans="1:27" x14ac:dyDescent="0.25">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row>
    <row r="287" spans="1:27" x14ac:dyDescent="0.25">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row>
    <row r="288" spans="1:27" x14ac:dyDescent="0.25">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row>
    <row r="289" spans="1:27" x14ac:dyDescent="0.25">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row>
    <row r="290" spans="1:27" x14ac:dyDescent="0.25">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row>
    <row r="291" spans="1:27" x14ac:dyDescent="0.25">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row>
    <row r="292" spans="1:27" x14ac:dyDescent="0.25">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row>
    <row r="293" spans="1:27" x14ac:dyDescent="0.25">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row>
    <row r="294" spans="1:27" x14ac:dyDescent="0.25">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row>
    <row r="295" spans="1:27" x14ac:dyDescent="0.25">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row>
    <row r="296" spans="1:27" x14ac:dyDescent="0.25">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row>
    <row r="297" spans="1:27" x14ac:dyDescent="0.25">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row>
    <row r="298" spans="1:27" x14ac:dyDescent="0.25">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row>
    <row r="299" spans="1:27" x14ac:dyDescent="0.25">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row>
    <row r="300" spans="1:27" x14ac:dyDescent="0.25">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row>
    <row r="301" spans="1:27" x14ac:dyDescent="0.25">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row>
    <row r="302" spans="1:27" x14ac:dyDescent="0.25">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row>
    <row r="303" spans="1:27" x14ac:dyDescent="0.25">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row>
    <row r="304" spans="1:27" x14ac:dyDescent="0.25">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row>
    <row r="305" spans="1:27" x14ac:dyDescent="0.25">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row>
    <row r="306" spans="1:27" x14ac:dyDescent="0.25">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row>
    <row r="307" spans="1:27" x14ac:dyDescent="0.25">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row>
    <row r="308" spans="1:27" x14ac:dyDescent="0.25">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row>
    <row r="309" spans="1:27" x14ac:dyDescent="0.25">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row>
    <row r="310" spans="1:27" x14ac:dyDescent="0.25">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row>
    <row r="311" spans="1:27" x14ac:dyDescent="0.25">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row>
    <row r="312" spans="1:27" x14ac:dyDescent="0.25">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row>
    <row r="313" spans="1:27" x14ac:dyDescent="0.25">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row>
    <row r="314" spans="1:27" x14ac:dyDescent="0.25">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row>
    <row r="315" spans="1:27" x14ac:dyDescent="0.25">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row>
    <row r="316" spans="1:27" x14ac:dyDescent="0.25">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row>
    <row r="317" spans="1:27" x14ac:dyDescent="0.25">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row>
    <row r="318" spans="1:27" x14ac:dyDescent="0.25">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row>
    <row r="319" spans="1:27" x14ac:dyDescent="0.25">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row>
    <row r="320" spans="1:27" x14ac:dyDescent="0.25">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row>
    <row r="321" spans="1:27" x14ac:dyDescent="0.25">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row>
    <row r="322" spans="1:27" x14ac:dyDescent="0.25">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row>
    <row r="323" spans="1:27" x14ac:dyDescent="0.25">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row>
    <row r="324" spans="1:27" x14ac:dyDescent="0.25">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row>
    <row r="325" spans="1:27" x14ac:dyDescent="0.25">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row>
    <row r="326" spans="1:27" x14ac:dyDescent="0.25">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row>
    <row r="327" spans="1:27" x14ac:dyDescent="0.25">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row>
    <row r="328" spans="1:27" x14ac:dyDescent="0.25">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row>
    <row r="329" spans="1:27" x14ac:dyDescent="0.25">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row>
    <row r="330" spans="1:27" x14ac:dyDescent="0.25">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row>
    <row r="331" spans="1:27" x14ac:dyDescent="0.25">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row>
    <row r="332" spans="1:27" x14ac:dyDescent="0.25">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row>
    <row r="333" spans="1:27" x14ac:dyDescent="0.25">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row>
    <row r="334" spans="1:27" x14ac:dyDescent="0.25">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row>
    <row r="335" spans="1:27" x14ac:dyDescent="0.25">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row>
    <row r="336" spans="1:27" x14ac:dyDescent="0.25">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row>
    <row r="337" spans="1:27" x14ac:dyDescent="0.25">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row>
    <row r="338" spans="1:27" x14ac:dyDescent="0.25">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row>
    <row r="339" spans="1:27" x14ac:dyDescent="0.25">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row>
    <row r="340" spans="1:27" x14ac:dyDescent="0.25">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row>
    <row r="341" spans="1:27" x14ac:dyDescent="0.25">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row>
    <row r="342" spans="1:27" x14ac:dyDescent="0.25">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row>
    <row r="343" spans="1:27" x14ac:dyDescent="0.25">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row>
    <row r="344" spans="1:27" x14ac:dyDescent="0.25">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row>
    <row r="345" spans="1:27" x14ac:dyDescent="0.25">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row>
    <row r="346" spans="1:27" x14ac:dyDescent="0.25">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row>
    <row r="347" spans="1:27" x14ac:dyDescent="0.25">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row>
    <row r="348" spans="1:27" x14ac:dyDescent="0.25">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row>
    <row r="349" spans="1:27" x14ac:dyDescent="0.25">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row>
    <row r="350" spans="1:27" x14ac:dyDescent="0.25">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row>
    <row r="351" spans="1:27" x14ac:dyDescent="0.25">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row>
    <row r="352" spans="1:27" x14ac:dyDescent="0.25">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row>
    <row r="353" spans="1:27" x14ac:dyDescent="0.25">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row>
    <row r="354" spans="1:27" x14ac:dyDescent="0.25">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row>
    <row r="355" spans="1:27" x14ac:dyDescent="0.25">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row>
    <row r="356" spans="1:27" x14ac:dyDescent="0.25">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row>
    <row r="357" spans="1:27" x14ac:dyDescent="0.25">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row>
    <row r="358" spans="1:27" x14ac:dyDescent="0.25">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row>
    <row r="359" spans="1:27" x14ac:dyDescent="0.25">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row>
    <row r="360" spans="1:27" x14ac:dyDescent="0.25">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row>
    <row r="361" spans="1:27" x14ac:dyDescent="0.25">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row>
    <row r="362" spans="1:27" x14ac:dyDescent="0.25">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row>
    <row r="363" spans="1:27" x14ac:dyDescent="0.25">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row>
    <row r="364" spans="1:27" x14ac:dyDescent="0.25">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row>
    <row r="365" spans="1:27" x14ac:dyDescent="0.25">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row>
    <row r="366" spans="1:27" x14ac:dyDescent="0.25">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row>
    <row r="367" spans="1:27" x14ac:dyDescent="0.25">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row>
    <row r="368" spans="1:27" x14ac:dyDescent="0.25">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row>
    <row r="369" spans="1:27" x14ac:dyDescent="0.25">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row>
    <row r="370" spans="1:27" x14ac:dyDescent="0.25">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row>
    <row r="371" spans="1:27" x14ac:dyDescent="0.25">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row>
    <row r="372" spans="1:27" x14ac:dyDescent="0.25">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row>
    <row r="373" spans="1:27" x14ac:dyDescent="0.25">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row>
    <row r="374" spans="1:27" x14ac:dyDescent="0.25">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row>
    <row r="375" spans="1:27" x14ac:dyDescent="0.25">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row>
    <row r="376" spans="1:27" x14ac:dyDescent="0.25">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row>
    <row r="377" spans="1:27" x14ac:dyDescent="0.25">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row>
    <row r="378" spans="1:27" x14ac:dyDescent="0.25">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row>
    <row r="379" spans="1:27" x14ac:dyDescent="0.25">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row>
    <row r="380" spans="1:27" x14ac:dyDescent="0.25">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row>
    <row r="381" spans="1:27" x14ac:dyDescent="0.25">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row>
    <row r="382" spans="1:27" x14ac:dyDescent="0.25">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row>
    <row r="383" spans="1:27" x14ac:dyDescent="0.25">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row>
    <row r="384" spans="1:27" x14ac:dyDescent="0.25">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row>
    <row r="385" spans="1:27" x14ac:dyDescent="0.25">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row>
    <row r="386" spans="1:27" x14ac:dyDescent="0.25">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row>
    <row r="387" spans="1:27" x14ac:dyDescent="0.25">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row>
    <row r="388" spans="1:27" x14ac:dyDescent="0.25">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row>
    <row r="389" spans="1:27" x14ac:dyDescent="0.25">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row>
    <row r="390" spans="1:27" x14ac:dyDescent="0.25">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row>
    <row r="391" spans="1:27" x14ac:dyDescent="0.25">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row>
    <row r="392" spans="1:27" x14ac:dyDescent="0.25">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row>
    <row r="393" spans="1:27" x14ac:dyDescent="0.25">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row>
    <row r="394" spans="1:27" x14ac:dyDescent="0.25">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row>
    <row r="395" spans="1:27" x14ac:dyDescent="0.25">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row>
    <row r="396" spans="1:27" x14ac:dyDescent="0.25">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row>
    <row r="397" spans="1:27" x14ac:dyDescent="0.25">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row>
    <row r="398" spans="1:27" x14ac:dyDescent="0.25">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row>
    <row r="399" spans="1:27" x14ac:dyDescent="0.25">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row>
    <row r="400" spans="1:27" x14ac:dyDescent="0.25">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row>
    <row r="401" spans="1:27" x14ac:dyDescent="0.25">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row>
    <row r="402" spans="1:27" x14ac:dyDescent="0.25">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row>
    <row r="403" spans="1:27" x14ac:dyDescent="0.25">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c r="AA403" s="66"/>
    </row>
    <row r="404" spans="1:27" x14ac:dyDescent="0.25">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c r="AA404" s="66"/>
    </row>
    <row r="405" spans="1:27" x14ac:dyDescent="0.25">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c r="AA405" s="66"/>
    </row>
    <row r="406" spans="1:27" x14ac:dyDescent="0.25">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c r="AA406" s="66"/>
    </row>
    <row r="407" spans="1:27" x14ac:dyDescent="0.25">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c r="AA407" s="66"/>
    </row>
    <row r="408" spans="1:27" x14ac:dyDescent="0.25">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c r="AA408" s="66"/>
    </row>
    <row r="409" spans="1:27" x14ac:dyDescent="0.25">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c r="AA409" s="66"/>
    </row>
    <row r="410" spans="1:27" x14ac:dyDescent="0.25">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c r="AA410" s="66"/>
    </row>
    <row r="411" spans="1:27" x14ac:dyDescent="0.25">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row>
    <row r="412" spans="1:27" x14ac:dyDescent="0.25">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c r="AA412" s="66"/>
    </row>
    <row r="413" spans="1:27" x14ac:dyDescent="0.25">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c r="AA413" s="66"/>
    </row>
    <row r="414" spans="1:27" x14ac:dyDescent="0.25">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row>
    <row r="415" spans="1:27" x14ac:dyDescent="0.25">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row>
    <row r="416" spans="1:27" x14ac:dyDescent="0.25">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c r="AA416" s="66"/>
    </row>
    <row r="417" spans="1:27" x14ac:dyDescent="0.25">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c r="AA417" s="66"/>
    </row>
    <row r="418" spans="1:27" x14ac:dyDescent="0.25">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c r="AA418" s="66"/>
    </row>
    <row r="419" spans="1:27" x14ac:dyDescent="0.25">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c r="AA419" s="66"/>
    </row>
    <row r="420" spans="1:27" x14ac:dyDescent="0.25">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c r="AA420" s="66"/>
    </row>
    <row r="421" spans="1:27" x14ac:dyDescent="0.25">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c r="AA421" s="66"/>
    </row>
    <row r="422" spans="1:27" x14ac:dyDescent="0.25">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c r="AA422" s="66"/>
    </row>
    <row r="423" spans="1:27" x14ac:dyDescent="0.25">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c r="AA423" s="66"/>
    </row>
    <row r="424" spans="1:27" x14ac:dyDescent="0.25">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c r="AA424" s="66"/>
    </row>
    <row r="425" spans="1:27" x14ac:dyDescent="0.25">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c r="AA425" s="66"/>
    </row>
    <row r="426" spans="1:27" x14ac:dyDescent="0.25">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c r="AA426" s="66"/>
    </row>
    <row r="427" spans="1:27" x14ac:dyDescent="0.25">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c r="AA427" s="66"/>
    </row>
    <row r="428" spans="1:27" x14ac:dyDescent="0.25">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c r="AA428" s="66"/>
    </row>
    <row r="429" spans="1:27" x14ac:dyDescent="0.25">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c r="AA429" s="66"/>
    </row>
    <row r="430" spans="1:27" x14ac:dyDescent="0.25">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c r="AA430" s="66"/>
    </row>
    <row r="431" spans="1:27" x14ac:dyDescent="0.25">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c r="AA431" s="66"/>
    </row>
    <row r="432" spans="1:27" x14ac:dyDescent="0.25">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row>
    <row r="433" spans="1:27" x14ac:dyDescent="0.25">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c r="AA433" s="66"/>
    </row>
    <row r="434" spans="1:27" x14ac:dyDescent="0.25">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c r="AA434" s="66"/>
    </row>
    <row r="435" spans="1:27" x14ac:dyDescent="0.25">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c r="AA435" s="66"/>
    </row>
    <row r="436" spans="1:27" x14ac:dyDescent="0.25">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c r="AA436" s="66"/>
    </row>
    <row r="437" spans="1:27" x14ac:dyDescent="0.25">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c r="AA437" s="66"/>
    </row>
    <row r="438" spans="1:27" x14ac:dyDescent="0.25">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c r="AA438" s="66"/>
    </row>
    <row r="439" spans="1:27" x14ac:dyDescent="0.25">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c r="AA439" s="66"/>
    </row>
    <row r="440" spans="1:27" x14ac:dyDescent="0.25">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c r="AA440" s="66"/>
    </row>
    <row r="441" spans="1:27" x14ac:dyDescent="0.25">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c r="AA441" s="66"/>
    </row>
    <row r="442" spans="1:27" x14ac:dyDescent="0.25">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c r="AA442" s="66"/>
    </row>
    <row r="443" spans="1:27" x14ac:dyDescent="0.25">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c r="AA443" s="66"/>
    </row>
    <row r="444" spans="1:27" x14ac:dyDescent="0.25">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c r="AA444" s="66"/>
    </row>
    <row r="445" spans="1:27" x14ac:dyDescent="0.25">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c r="AA445" s="66"/>
    </row>
    <row r="446" spans="1:27" x14ac:dyDescent="0.25">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c r="AA446" s="66"/>
    </row>
    <row r="447" spans="1:27" x14ac:dyDescent="0.25">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c r="AA447" s="66"/>
    </row>
    <row r="448" spans="1:27" x14ac:dyDescent="0.25">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c r="AA448" s="66"/>
    </row>
    <row r="449" spans="1:27" x14ac:dyDescent="0.25">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c r="AA449" s="66"/>
    </row>
    <row r="450" spans="1:27" x14ac:dyDescent="0.25">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c r="AA450" s="66"/>
    </row>
    <row r="451" spans="1:27" x14ac:dyDescent="0.25">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c r="AA451" s="66"/>
    </row>
    <row r="452" spans="1:27" x14ac:dyDescent="0.25">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c r="AA452" s="66"/>
    </row>
    <row r="453" spans="1:27" x14ac:dyDescent="0.25">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c r="AA453" s="66"/>
    </row>
    <row r="454" spans="1:27" x14ac:dyDescent="0.25">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c r="AA454" s="66"/>
    </row>
    <row r="455" spans="1:27" x14ac:dyDescent="0.25">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c r="AA455" s="66"/>
    </row>
    <row r="456" spans="1:27" x14ac:dyDescent="0.25">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c r="AA456" s="66"/>
    </row>
    <row r="457" spans="1:27" x14ac:dyDescent="0.25">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c r="AA457" s="66"/>
    </row>
    <row r="458" spans="1:27" x14ac:dyDescent="0.25">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c r="AA458" s="66"/>
    </row>
    <row r="459" spans="1:27" x14ac:dyDescent="0.25">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c r="AA459" s="66"/>
    </row>
    <row r="460" spans="1:27" x14ac:dyDescent="0.25">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c r="AA460" s="66"/>
    </row>
    <row r="461" spans="1:27" x14ac:dyDescent="0.25">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c r="AA461" s="66"/>
    </row>
    <row r="462" spans="1:27" x14ac:dyDescent="0.25">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c r="AA462" s="66"/>
    </row>
    <row r="463" spans="1:27" x14ac:dyDescent="0.25">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c r="AA463" s="66"/>
    </row>
    <row r="464" spans="1:27" x14ac:dyDescent="0.25">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c r="AA464" s="66"/>
    </row>
    <row r="465" spans="1:27" x14ac:dyDescent="0.25">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c r="AA465" s="66"/>
    </row>
    <row r="466" spans="1:27" x14ac:dyDescent="0.25">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c r="AA466" s="66"/>
    </row>
    <row r="467" spans="1:27" x14ac:dyDescent="0.25">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c r="AA467" s="66"/>
    </row>
    <row r="468" spans="1:27" x14ac:dyDescent="0.25">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c r="AA468" s="66"/>
    </row>
    <row r="469" spans="1:27" x14ac:dyDescent="0.25">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c r="AA469" s="66"/>
    </row>
    <row r="470" spans="1:27" x14ac:dyDescent="0.25">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c r="AA470" s="66"/>
    </row>
    <row r="471" spans="1:27" x14ac:dyDescent="0.25">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c r="AA471" s="66"/>
    </row>
    <row r="472" spans="1:27" x14ac:dyDescent="0.25">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c r="AA472" s="66"/>
    </row>
    <row r="473" spans="1:27" x14ac:dyDescent="0.25">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c r="AA473" s="66"/>
    </row>
    <row r="474" spans="1:27" x14ac:dyDescent="0.25">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c r="AA474" s="66"/>
    </row>
    <row r="475" spans="1:27" x14ac:dyDescent="0.25">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c r="AA475" s="66"/>
    </row>
    <row r="476" spans="1:27" x14ac:dyDescent="0.25">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c r="AA476" s="66"/>
    </row>
    <row r="477" spans="1:27" x14ac:dyDescent="0.25">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c r="AA477" s="66"/>
    </row>
    <row r="478" spans="1:27" x14ac:dyDescent="0.25">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c r="AA478" s="66"/>
    </row>
    <row r="479" spans="1:27" x14ac:dyDescent="0.25">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c r="AA479" s="66"/>
    </row>
    <row r="480" spans="1:27" x14ac:dyDescent="0.25">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c r="AA480" s="66"/>
    </row>
    <row r="481" spans="1:27" x14ac:dyDescent="0.25">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c r="AA481" s="66"/>
    </row>
    <row r="482" spans="1:27" x14ac:dyDescent="0.25">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c r="AA482" s="66"/>
    </row>
    <row r="483" spans="1:27" x14ac:dyDescent="0.25">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c r="AA483" s="66"/>
    </row>
    <row r="484" spans="1:27" x14ac:dyDescent="0.25">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c r="AA484" s="66"/>
    </row>
    <row r="485" spans="1:27" x14ac:dyDescent="0.25">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c r="AA485" s="66"/>
    </row>
    <row r="486" spans="1:27" x14ac:dyDescent="0.25">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c r="AA486" s="66"/>
    </row>
    <row r="487" spans="1:27" x14ac:dyDescent="0.25">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c r="AA487" s="66"/>
    </row>
    <row r="488" spans="1:27" x14ac:dyDescent="0.25">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c r="AA488" s="66"/>
    </row>
    <row r="489" spans="1:27" x14ac:dyDescent="0.25">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c r="AA489" s="66"/>
    </row>
    <row r="490" spans="1:27" x14ac:dyDescent="0.25">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c r="AA490" s="66"/>
    </row>
    <row r="491" spans="1:27" x14ac:dyDescent="0.25">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c r="AA491" s="66"/>
    </row>
    <row r="492" spans="1:27" x14ac:dyDescent="0.25">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c r="AA492" s="66"/>
    </row>
    <row r="493" spans="1:27" x14ac:dyDescent="0.25">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c r="AA493" s="66"/>
    </row>
    <row r="494" spans="1:27" x14ac:dyDescent="0.25">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c r="AA494" s="66"/>
    </row>
    <row r="495" spans="1:27" x14ac:dyDescent="0.25">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c r="AA495" s="66"/>
    </row>
    <row r="496" spans="1:27" x14ac:dyDescent="0.25">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c r="AA496" s="66"/>
    </row>
    <row r="497" spans="1:27" x14ac:dyDescent="0.25">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c r="AA497" s="66"/>
    </row>
    <row r="498" spans="1:27" x14ac:dyDescent="0.25">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c r="AA498" s="66"/>
    </row>
    <row r="499" spans="1:27" x14ac:dyDescent="0.25">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c r="AA499" s="66"/>
    </row>
    <row r="500" spans="1:27" x14ac:dyDescent="0.25">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c r="AA500" s="66"/>
    </row>
    <row r="501" spans="1:27" x14ac:dyDescent="0.25">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c r="AA501" s="66"/>
    </row>
    <row r="502" spans="1:27" x14ac:dyDescent="0.25">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c r="AA502" s="66"/>
    </row>
    <row r="503" spans="1:27" x14ac:dyDescent="0.25">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c r="AA503" s="66"/>
    </row>
    <row r="504" spans="1:27" x14ac:dyDescent="0.25">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c r="AA504" s="66"/>
    </row>
    <row r="505" spans="1:27" x14ac:dyDescent="0.25">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c r="AA505" s="66"/>
    </row>
    <row r="506" spans="1:27" x14ac:dyDescent="0.25">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c r="AA506" s="66"/>
    </row>
    <row r="507" spans="1:27" x14ac:dyDescent="0.25">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c r="AA507" s="66"/>
    </row>
    <row r="508" spans="1:27" x14ac:dyDescent="0.25">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c r="AA508" s="66"/>
    </row>
    <row r="509" spans="1:27" x14ac:dyDescent="0.25">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c r="AA509" s="66"/>
    </row>
    <row r="510" spans="1:27" x14ac:dyDescent="0.25">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c r="AA510" s="66"/>
    </row>
    <row r="511" spans="1:27" x14ac:dyDescent="0.25">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c r="AA511" s="66"/>
    </row>
    <row r="512" spans="1:27" x14ac:dyDescent="0.25">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c r="AA512" s="66"/>
    </row>
    <row r="513" spans="1:27" x14ac:dyDescent="0.25">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c r="AA513" s="66"/>
    </row>
    <row r="514" spans="1:27" x14ac:dyDescent="0.25">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c r="AA514" s="66"/>
    </row>
    <row r="515" spans="1:27" x14ac:dyDescent="0.25">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c r="AA515" s="66"/>
    </row>
    <row r="516" spans="1:27" x14ac:dyDescent="0.25">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c r="AA516" s="66"/>
    </row>
    <row r="517" spans="1:27" x14ac:dyDescent="0.25">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c r="AA517" s="66"/>
    </row>
    <row r="518" spans="1:27" x14ac:dyDescent="0.25">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c r="AA518" s="66"/>
    </row>
    <row r="519" spans="1:27" x14ac:dyDescent="0.25">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c r="AA519" s="66"/>
    </row>
    <row r="520" spans="1:27" x14ac:dyDescent="0.25">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c r="AA520" s="66"/>
    </row>
    <row r="521" spans="1:27" x14ac:dyDescent="0.25">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c r="AA521" s="66"/>
    </row>
    <row r="522" spans="1:27" x14ac:dyDescent="0.25">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c r="AA522" s="66"/>
    </row>
    <row r="523" spans="1:27" x14ac:dyDescent="0.25">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c r="AA523" s="66"/>
    </row>
    <row r="524" spans="1:27" x14ac:dyDescent="0.25">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c r="AA524" s="66"/>
    </row>
    <row r="525" spans="1:27" x14ac:dyDescent="0.25">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c r="AA525" s="66"/>
    </row>
    <row r="526" spans="1:27" x14ac:dyDescent="0.25">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c r="AA526" s="66"/>
    </row>
    <row r="527" spans="1:27" x14ac:dyDescent="0.25">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c r="AA527" s="66"/>
    </row>
    <row r="528" spans="1:27" x14ac:dyDescent="0.25">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c r="AA528" s="66"/>
    </row>
    <row r="529" spans="1:27" x14ac:dyDescent="0.25">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c r="AA529" s="66"/>
    </row>
    <row r="530" spans="1:27" x14ac:dyDescent="0.25">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c r="AA530" s="66"/>
    </row>
    <row r="531" spans="1:27" x14ac:dyDescent="0.25">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c r="AA531" s="66"/>
    </row>
    <row r="532" spans="1:27" x14ac:dyDescent="0.25">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c r="AA532" s="66"/>
    </row>
    <row r="533" spans="1:27" x14ac:dyDescent="0.25">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c r="AA533" s="66"/>
    </row>
    <row r="534" spans="1:27" x14ac:dyDescent="0.25">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c r="AA534" s="66"/>
    </row>
    <row r="535" spans="1:27" x14ac:dyDescent="0.25">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c r="AA535" s="66"/>
    </row>
    <row r="536" spans="1:27" x14ac:dyDescent="0.25">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c r="AA536" s="66"/>
    </row>
    <row r="537" spans="1:27" x14ac:dyDescent="0.25">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c r="AA537" s="66"/>
    </row>
    <row r="538" spans="1:27" x14ac:dyDescent="0.25">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c r="AA538" s="66"/>
    </row>
    <row r="539" spans="1:27" x14ac:dyDescent="0.25">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c r="AA539" s="66"/>
    </row>
    <row r="540" spans="1:27" x14ac:dyDescent="0.25">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c r="AA540" s="66"/>
    </row>
    <row r="541" spans="1:27" x14ac:dyDescent="0.25">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c r="AA541" s="66"/>
    </row>
    <row r="542" spans="1:27" x14ac:dyDescent="0.25">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c r="AA542" s="66"/>
    </row>
    <row r="543" spans="1:27" x14ac:dyDescent="0.25">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c r="AA543" s="66"/>
    </row>
    <row r="544" spans="1:27" x14ac:dyDescent="0.25">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c r="AA544" s="66"/>
    </row>
    <row r="545" spans="1:27" x14ac:dyDescent="0.25">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c r="AA545" s="66"/>
    </row>
    <row r="546" spans="1:27" x14ac:dyDescent="0.25">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c r="AA546" s="66"/>
    </row>
    <row r="547" spans="1:27" x14ac:dyDescent="0.25">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c r="AA547" s="66"/>
    </row>
    <row r="548" spans="1:27" x14ac:dyDescent="0.25">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c r="AA548" s="66"/>
    </row>
    <row r="549" spans="1:27" x14ac:dyDescent="0.25">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c r="AA549" s="66"/>
    </row>
    <row r="550" spans="1:27" x14ac:dyDescent="0.25">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c r="AA550" s="66"/>
    </row>
    <row r="551" spans="1:27" x14ac:dyDescent="0.25">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c r="AA551" s="66"/>
    </row>
    <row r="552" spans="1:27" x14ac:dyDescent="0.25">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c r="AA552" s="66"/>
    </row>
    <row r="553" spans="1:27" x14ac:dyDescent="0.25">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c r="AA553" s="66"/>
    </row>
    <row r="554" spans="1:27" x14ac:dyDescent="0.25">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c r="AA554" s="66"/>
    </row>
    <row r="555" spans="1:27" x14ac:dyDescent="0.25">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c r="AA555" s="66"/>
    </row>
    <row r="556" spans="1:27" x14ac:dyDescent="0.25">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c r="AA556" s="66"/>
    </row>
    <row r="557" spans="1:27" x14ac:dyDescent="0.25">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c r="AA557" s="66"/>
    </row>
    <row r="558" spans="1:27" x14ac:dyDescent="0.25">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c r="AA558" s="66"/>
    </row>
    <row r="559" spans="1:27" x14ac:dyDescent="0.25">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c r="AA559" s="66"/>
    </row>
    <row r="560" spans="1:27" x14ac:dyDescent="0.25">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c r="AA560" s="66"/>
    </row>
    <row r="561" spans="1:27" x14ac:dyDescent="0.25">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c r="AA561" s="66"/>
    </row>
    <row r="562" spans="1:27" x14ac:dyDescent="0.25">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c r="AA562" s="66"/>
    </row>
    <row r="563" spans="1:27" x14ac:dyDescent="0.25">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c r="AA563" s="66"/>
    </row>
    <row r="564" spans="1:27" x14ac:dyDescent="0.25">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c r="AA564" s="66"/>
    </row>
    <row r="565" spans="1:27" x14ac:dyDescent="0.25">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c r="AA565" s="66"/>
    </row>
    <row r="566" spans="1:27" x14ac:dyDescent="0.25">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c r="AA566" s="66"/>
    </row>
    <row r="567" spans="1:27" x14ac:dyDescent="0.25">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c r="AA567" s="66"/>
    </row>
    <row r="568" spans="1:27" x14ac:dyDescent="0.25">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c r="AA568" s="66"/>
    </row>
    <row r="569" spans="1:27" x14ac:dyDescent="0.25">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c r="AA569" s="66"/>
    </row>
    <row r="570" spans="1:27" x14ac:dyDescent="0.25">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c r="AA570" s="66"/>
    </row>
    <row r="571" spans="1:27" x14ac:dyDescent="0.25">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c r="AA571" s="66"/>
    </row>
    <row r="572" spans="1:27" x14ac:dyDescent="0.25">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c r="AA572" s="66"/>
    </row>
    <row r="573" spans="1:27" x14ac:dyDescent="0.25">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c r="AA573" s="66"/>
    </row>
    <row r="574" spans="1:27" x14ac:dyDescent="0.25">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c r="AA574" s="66"/>
    </row>
    <row r="575" spans="1:27" x14ac:dyDescent="0.25">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c r="AA575" s="66"/>
    </row>
    <row r="576" spans="1:27" x14ac:dyDescent="0.25">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c r="AA576" s="66"/>
    </row>
    <row r="577" spans="1:27" x14ac:dyDescent="0.25">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c r="AA577" s="66"/>
    </row>
    <row r="578" spans="1:27" x14ac:dyDescent="0.25">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c r="AA578" s="66"/>
    </row>
    <row r="579" spans="1:27" x14ac:dyDescent="0.25">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c r="AA579" s="66"/>
    </row>
    <row r="580" spans="1:27" x14ac:dyDescent="0.25">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c r="AA580" s="66"/>
    </row>
    <row r="581" spans="1:27" x14ac:dyDescent="0.25">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c r="AA581" s="66"/>
    </row>
    <row r="582" spans="1:27" x14ac:dyDescent="0.25">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c r="AA582" s="66"/>
    </row>
    <row r="583" spans="1:27" x14ac:dyDescent="0.25">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c r="AA583" s="66"/>
    </row>
    <row r="584" spans="1:27" x14ac:dyDescent="0.25">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c r="AA584" s="66"/>
    </row>
    <row r="585" spans="1:27" x14ac:dyDescent="0.25">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c r="AA585" s="66"/>
    </row>
    <row r="586" spans="1:27" x14ac:dyDescent="0.25">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c r="AA586" s="66"/>
    </row>
    <row r="587" spans="1:27" x14ac:dyDescent="0.25">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c r="AA587" s="66"/>
    </row>
    <row r="588" spans="1:27" x14ac:dyDescent="0.25">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c r="AA588" s="66"/>
    </row>
    <row r="589" spans="1:27" x14ac:dyDescent="0.25">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c r="AA589" s="66"/>
    </row>
    <row r="590" spans="1:27" x14ac:dyDescent="0.25">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c r="AA590" s="66"/>
    </row>
    <row r="591" spans="1:27" x14ac:dyDescent="0.25">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c r="AA591" s="66"/>
    </row>
    <row r="592" spans="1:27" x14ac:dyDescent="0.25">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c r="AA592" s="66"/>
    </row>
    <row r="593" spans="1:27" x14ac:dyDescent="0.25">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c r="AA593" s="66"/>
    </row>
    <row r="594" spans="1:27" x14ac:dyDescent="0.25">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c r="AA594" s="66"/>
    </row>
    <row r="595" spans="1:27" x14ac:dyDescent="0.25">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c r="AA595" s="66"/>
    </row>
    <row r="596" spans="1:27" x14ac:dyDescent="0.25">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c r="AA596" s="66"/>
    </row>
    <row r="597" spans="1:27" x14ac:dyDescent="0.25">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c r="AA597" s="66"/>
    </row>
    <row r="598" spans="1:27" x14ac:dyDescent="0.25">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c r="AA598" s="66"/>
    </row>
    <row r="599" spans="1:27" x14ac:dyDescent="0.25">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c r="AA599" s="66"/>
    </row>
    <row r="600" spans="1:27" x14ac:dyDescent="0.25">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c r="AA600" s="66"/>
    </row>
    <row r="601" spans="1:27" x14ac:dyDescent="0.25">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c r="AA601" s="66"/>
    </row>
    <row r="602" spans="1:27" x14ac:dyDescent="0.25">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c r="AA602" s="66"/>
    </row>
    <row r="603" spans="1:27" x14ac:dyDescent="0.25">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c r="AA603" s="66"/>
    </row>
    <row r="604" spans="1:27" x14ac:dyDescent="0.25">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c r="AA604" s="66"/>
    </row>
    <row r="605" spans="1:27" x14ac:dyDescent="0.25">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c r="AA605" s="66"/>
    </row>
    <row r="606" spans="1:27" x14ac:dyDescent="0.25">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c r="AA606" s="66"/>
    </row>
    <row r="607" spans="1:27" x14ac:dyDescent="0.25">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c r="AA607" s="66"/>
    </row>
    <row r="608" spans="1:27" x14ac:dyDescent="0.25">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c r="AA608" s="66"/>
    </row>
    <row r="609" spans="1:27" x14ac:dyDescent="0.25">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c r="AA609" s="66"/>
    </row>
    <row r="610" spans="1:27" x14ac:dyDescent="0.25">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c r="AA610" s="66"/>
    </row>
    <row r="611" spans="1:27" x14ac:dyDescent="0.25">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c r="AA611" s="66"/>
    </row>
    <row r="612" spans="1:27" x14ac:dyDescent="0.25">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c r="AA612" s="66"/>
    </row>
    <row r="613" spans="1:27" x14ac:dyDescent="0.25">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c r="AA613" s="66"/>
    </row>
    <row r="614" spans="1:27" x14ac:dyDescent="0.25">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c r="AA614" s="66"/>
    </row>
    <row r="615" spans="1:27" x14ac:dyDescent="0.25">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c r="AA615" s="66"/>
    </row>
    <row r="616" spans="1:27" x14ac:dyDescent="0.25">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c r="AA616" s="66"/>
    </row>
    <row r="617" spans="1:27" x14ac:dyDescent="0.25">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c r="AA617" s="66"/>
    </row>
    <row r="618" spans="1:27" x14ac:dyDescent="0.25">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c r="AA618" s="66"/>
    </row>
    <row r="619" spans="1:27" x14ac:dyDescent="0.25">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c r="AA619" s="66"/>
    </row>
    <row r="620" spans="1:27" x14ac:dyDescent="0.25">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c r="AA620" s="66"/>
    </row>
    <row r="621" spans="1:27" x14ac:dyDescent="0.25">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c r="AA621" s="66"/>
    </row>
    <row r="622" spans="1:27" x14ac:dyDescent="0.25">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c r="AA622" s="66"/>
    </row>
    <row r="623" spans="1:27" x14ac:dyDescent="0.25">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c r="AA623" s="66"/>
    </row>
    <row r="624" spans="1:27" x14ac:dyDescent="0.25">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c r="AA624" s="66"/>
    </row>
    <row r="625" spans="1:27" x14ac:dyDescent="0.25">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c r="AA625" s="66"/>
    </row>
    <row r="626" spans="1:27" x14ac:dyDescent="0.25">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c r="AA626" s="66"/>
    </row>
    <row r="627" spans="1:27" x14ac:dyDescent="0.25">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c r="AA627" s="66"/>
    </row>
    <row r="628" spans="1:27" x14ac:dyDescent="0.25">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c r="AA628" s="66"/>
    </row>
    <row r="629" spans="1:27" x14ac:dyDescent="0.25">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c r="AA629" s="66"/>
    </row>
    <row r="630" spans="1:27" x14ac:dyDescent="0.25">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c r="AA630" s="66"/>
    </row>
    <row r="631" spans="1:27" x14ac:dyDescent="0.25">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c r="AA631" s="66"/>
    </row>
    <row r="632" spans="1:27" x14ac:dyDescent="0.25">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c r="AA632" s="66"/>
    </row>
    <row r="633" spans="1:27" x14ac:dyDescent="0.25">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c r="AA633" s="66"/>
    </row>
    <row r="634" spans="1:27" x14ac:dyDescent="0.25">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c r="AA634" s="66"/>
    </row>
    <row r="635" spans="1:27" x14ac:dyDescent="0.25">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c r="AA635" s="66"/>
    </row>
    <row r="636" spans="1:27" x14ac:dyDescent="0.25">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c r="AA636" s="66"/>
    </row>
    <row r="637" spans="1:27" x14ac:dyDescent="0.25">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c r="AA637" s="66"/>
    </row>
    <row r="638" spans="1:27" x14ac:dyDescent="0.25">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c r="AA638" s="66"/>
    </row>
    <row r="639" spans="1:27" x14ac:dyDescent="0.25">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c r="AA639" s="66"/>
    </row>
    <row r="640" spans="1:27" x14ac:dyDescent="0.25">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c r="AA640" s="66"/>
    </row>
    <row r="641" spans="1:27" x14ac:dyDescent="0.25">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c r="AA641" s="66"/>
    </row>
    <row r="642" spans="1:27" x14ac:dyDescent="0.25">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c r="AA642" s="66"/>
    </row>
    <row r="643" spans="1:27" x14ac:dyDescent="0.25">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c r="AA643" s="66"/>
    </row>
    <row r="644" spans="1:27" x14ac:dyDescent="0.25">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c r="AA644" s="66"/>
    </row>
    <row r="645" spans="1:27" x14ac:dyDescent="0.25">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c r="AA645" s="66"/>
    </row>
    <row r="646" spans="1:27" x14ac:dyDescent="0.25">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c r="AA646" s="66"/>
    </row>
    <row r="647" spans="1:27" x14ac:dyDescent="0.25">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c r="AA647" s="66"/>
    </row>
    <row r="648" spans="1:27" x14ac:dyDescent="0.25">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c r="AA648" s="66"/>
    </row>
    <row r="649" spans="1:27" x14ac:dyDescent="0.25">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c r="AA649" s="66"/>
    </row>
    <row r="650" spans="1:27" x14ac:dyDescent="0.25">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c r="AA650" s="66"/>
    </row>
    <row r="651" spans="1:27" x14ac:dyDescent="0.25">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c r="AA651" s="66"/>
    </row>
    <row r="652" spans="1:27" x14ac:dyDescent="0.25">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c r="AA652" s="66"/>
    </row>
    <row r="653" spans="1:27" x14ac:dyDescent="0.25">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c r="AA653" s="66"/>
    </row>
    <row r="654" spans="1:27" x14ac:dyDescent="0.25">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c r="AA654" s="66"/>
    </row>
    <row r="655" spans="1:27" x14ac:dyDescent="0.25">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c r="AA655" s="66"/>
    </row>
    <row r="656" spans="1:27" x14ac:dyDescent="0.25">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c r="AA656" s="66"/>
    </row>
    <row r="657" spans="1:27" x14ac:dyDescent="0.25">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c r="AA657" s="66"/>
    </row>
    <row r="658" spans="1:27" x14ac:dyDescent="0.25">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c r="AA658" s="66"/>
    </row>
    <row r="659" spans="1:27" x14ac:dyDescent="0.25">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c r="AA659" s="66"/>
    </row>
    <row r="660" spans="1:27" x14ac:dyDescent="0.25">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c r="AA660" s="66"/>
    </row>
    <row r="661" spans="1:27" x14ac:dyDescent="0.25">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c r="AA661" s="66"/>
    </row>
    <row r="662" spans="1:27" x14ac:dyDescent="0.25">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c r="AA662" s="66"/>
    </row>
    <row r="663" spans="1:27" x14ac:dyDescent="0.25">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c r="AA663" s="66"/>
    </row>
    <row r="664" spans="1:27" x14ac:dyDescent="0.25">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c r="AA664" s="66"/>
    </row>
    <row r="665" spans="1:27" x14ac:dyDescent="0.25">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c r="AA665" s="66"/>
    </row>
    <row r="666" spans="1:27" x14ac:dyDescent="0.25">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c r="AA666" s="66"/>
    </row>
    <row r="667" spans="1:27" x14ac:dyDescent="0.25">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c r="AA667" s="66"/>
    </row>
    <row r="668" spans="1:27" x14ac:dyDescent="0.25">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c r="AA668" s="66"/>
    </row>
    <row r="669" spans="1:27" x14ac:dyDescent="0.25">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c r="AA669" s="66"/>
    </row>
    <row r="670" spans="1:27" x14ac:dyDescent="0.25">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c r="AA670" s="66"/>
    </row>
    <row r="671" spans="1:27" x14ac:dyDescent="0.25">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c r="AA671" s="66"/>
    </row>
    <row r="672" spans="1:27" x14ac:dyDescent="0.25">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c r="AA672" s="66"/>
    </row>
    <row r="673" spans="1:27" x14ac:dyDescent="0.25">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c r="AA673" s="66"/>
    </row>
    <row r="674" spans="1:27" x14ac:dyDescent="0.25">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c r="AA674" s="66"/>
    </row>
    <row r="675" spans="1:27" x14ac:dyDescent="0.25">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c r="AA675" s="66"/>
    </row>
    <row r="676" spans="1:27" x14ac:dyDescent="0.25">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c r="AA676" s="66"/>
    </row>
    <row r="677" spans="1:27" x14ac:dyDescent="0.25">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c r="AA677" s="66"/>
    </row>
    <row r="678" spans="1:27" x14ac:dyDescent="0.25">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c r="AA678" s="66"/>
    </row>
    <row r="679" spans="1:27" x14ac:dyDescent="0.25">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c r="AA679" s="66"/>
    </row>
    <row r="680" spans="1:27" x14ac:dyDescent="0.25">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c r="AA680" s="66"/>
    </row>
    <row r="681" spans="1:27" x14ac:dyDescent="0.25">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c r="AA681" s="66"/>
    </row>
    <row r="682" spans="1:27" x14ac:dyDescent="0.25">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c r="AA682" s="66"/>
    </row>
    <row r="683" spans="1:27" x14ac:dyDescent="0.25">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c r="AA683" s="66"/>
    </row>
    <row r="684" spans="1:27" x14ac:dyDescent="0.25">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c r="AA684" s="66"/>
    </row>
    <row r="685" spans="1:27" x14ac:dyDescent="0.25">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c r="AA685" s="66"/>
    </row>
    <row r="686" spans="1:27" x14ac:dyDescent="0.25">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c r="AA686" s="66"/>
    </row>
    <row r="687" spans="1:27" x14ac:dyDescent="0.25">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c r="AA687" s="66"/>
    </row>
    <row r="688" spans="1:27" x14ac:dyDescent="0.25">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c r="AA688" s="66"/>
    </row>
    <row r="689" spans="1:27" x14ac:dyDescent="0.25">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c r="AA689" s="66"/>
    </row>
    <row r="690" spans="1:27" x14ac:dyDescent="0.25">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c r="AA690" s="66"/>
    </row>
    <row r="691" spans="1:27" x14ac:dyDescent="0.25">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c r="AA691" s="66"/>
    </row>
    <row r="692" spans="1:27" x14ac:dyDescent="0.25">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c r="AA692" s="66"/>
    </row>
    <row r="693" spans="1:27" x14ac:dyDescent="0.25">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c r="AA693" s="66"/>
    </row>
    <row r="694" spans="1:27" x14ac:dyDescent="0.25">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c r="AA694" s="66"/>
    </row>
    <row r="695" spans="1:27" x14ac:dyDescent="0.25">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c r="AA695" s="66"/>
    </row>
    <row r="696" spans="1:27" x14ac:dyDescent="0.25">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c r="AA696" s="66"/>
    </row>
    <row r="697" spans="1:27" x14ac:dyDescent="0.25">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c r="AA697" s="66"/>
    </row>
    <row r="698" spans="1:27" x14ac:dyDescent="0.25">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c r="AA698" s="66"/>
    </row>
    <row r="699" spans="1:27" x14ac:dyDescent="0.25">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c r="AA699" s="66"/>
    </row>
    <row r="700" spans="1:27" x14ac:dyDescent="0.25">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c r="AA700" s="66"/>
    </row>
    <row r="701" spans="1:27" x14ac:dyDescent="0.25">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c r="AA701" s="66"/>
    </row>
    <row r="702" spans="1:27" x14ac:dyDescent="0.25">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c r="AA702" s="66"/>
    </row>
    <row r="703" spans="1:27" x14ac:dyDescent="0.25">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c r="AA703" s="66"/>
    </row>
    <row r="704" spans="1:27" x14ac:dyDescent="0.25">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c r="AA704" s="66"/>
    </row>
    <row r="705" spans="1:27" x14ac:dyDescent="0.25">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c r="AA705" s="66"/>
    </row>
    <row r="706" spans="1:27" x14ac:dyDescent="0.25">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c r="AA706" s="66"/>
    </row>
    <row r="707" spans="1:27" x14ac:dyDescent="0.25">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c r="AA707" s="66"/>
    </row>
    <row r="708" spans="1:27" x14ac:dyDescent="0.25">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c r="AA708" s="66"/>
    </row>
    <row r="709" spans="1:27" x14ac:dyDescent="0.25">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c r="AA709" s="66"/>
    </row>
    <row r="710" spans="1:27" x14ac:dyDescent="0.25">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c r="AA710" s="66"/>
    </row>
    <row r="711" spans="1:27" x14ac:dyDescent="0.25">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c r="AA711" s="66"/>
    </row>
    <row r="712" spans="1:27" x14ac:dyDescent="0.25">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c r="AA712" s="66"/>
    </row>
    <row r="713" spans="1:27" x14ac:dyDescent="0.25">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c r="AA713" s="66"/>
    </row>
    <row r="714" spans="1:27" x14ac:dyDescent="0.25">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c r="AA714" s="66"/>
    </row>
    <row r="715" spans="1:27" x14ac:dyDescent="0.25">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c r="AA715" s="66"/>
    </row>
    <row r="716" spans="1:27" x14ac:dyDescent="0.25">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c r="AA716" s="66"/>
    </row>
    <row r="717" spans="1:27" x14ac:dyDescent="0.25">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c r="AA717" s="66"/>
    </row>
    <row r="718" spans="1:27" x14ac:dyDescent="0.25">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c r="AA718" s="66"/>
    </row>
    <row r="719" spans="1:27" x14ac:dyDescent="0.25">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c r="AA719" s="66"/>
    </row>
    <row r="720" spans="1:27" x14ac:dyDescent="0.25">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c r="AA720" s="66"/>
    </row>
    <row r="721" spans="1:27" x14ac:dyDescent="0.25">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c r="AA721" s="66"/>
    </row>
    <row r="722" spans="1:27" x14ac:dyDescent="0.25">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c r="AA722" s="66"/>
    </row>
    <row r="723" spans="1:27" x14ac:dyDescent="0.25">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c r="AA723" s="66"/>
    </row>
    <row r="724" spans="1:27" x14ac:dyDescent="0.25">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c r="AA724" s="66"/>
    </row>
    <row r="725" spans="1:27" x14ac:dyDescent="0.25">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c r="AA725" s="66"/>
    </row>
    <row r="726" spans="1:27" x14ac:dyDescent="0.25">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c r="AA726" s="66"/>
    </row>
    <row r="727" spans="1:27" x14ac:dyDescent="0.25">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c r="AA727" s="66"/>
    </row>
    <row r="728" spans="1:27" x14ac:dyDescent="0.25">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c r="AA728" s="66"/>
    </row>
    <row r="729" spans="1:27" x14ac:dyDescent="0.25">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c r="AA729" s="66"/>
    </row>
    <row r="730" spans="1:27" x14ac:dyDescent="0.25">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c r="AA730" s="66"/>
    </row>
    <row r="731" spans="1:27" x14ac:dyDescent="0.25">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c r="AA731" s="66"/>
    </row>
    <row r="732" spans="1:27" x14ac:dyDescent="0.25">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c r="AA732" s="66"/>
    </row>
    <row r="733" spans="1:27" x14ac:dyDescent="0.25">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c r="AA733" s="66"/>
    </row>
    <row r="734" spans="1:27" x14ac:dyDescent="0.25">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c r="AA734" s="66"/>
    </row>
    <row r="735" spans="1:27" x14ac:dyDescent="0.25">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c r="AA735" s="66"/>
    </row>
    <row r="736" spans="1:27" x14ac:dyDescent="0.25">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c r="AA736" s="66"/>
    </row>
    <row r="737" spans="1:27" x14ac:dyDescent="0.25">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c r="AA737" s="66"/>
    </row>
    <row r="738" spans="1:27" x14ac:dyDescent="0.25">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c r="AA738" s="66"/>
    </row>
    <row r="739" spans="1:27" x14ac:dyDescent="0.25">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c r="AA739" s="66"/>
    </row>
    <row r="740" spans="1:27" x14ac:dyDescent="0.25">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c r="AA740" s="66"/>
    </row>
    <row r="741" spans="1:27" x14ac:dyDescent="0.25">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c r="AA741" s="66"/>
    </row>
    <row r="742" spans="1:27" x14ac:dyDescent="0.25">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c r="AA742" s="66"/>
    </row>
    <row r="743" spans="1:27" x14ac:dyDescent="0.25">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c r="AA743" s="66"/>
    </row>
    <row r="744" spans="1:27" x14ac:dyDescent="0.25">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c r="AA744" s="66"/>
    </row>
    <row r="745" spans="1:27" x14ac:dyDescent="0.25">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c r="AA745" s="66"/>
    </row>
    <row r="746" spans="1:27" x14ac:dyDescent="0.25">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c r="AA746" s="66"/>
    </row>
    <row r="747" spans="1:27" x14ac:dyDescent="0.25">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c r="AA747" s="66"/>
    </row>
    <row r="748" spans="1:27" x14ac:dyDescent="0.25">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c r="AA748" s="66"/>
    </row>
    <row r="749" spans="1:27" x14ac:dyDescent="0.25">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c r="AA749" s="66"/>
    </row>
    <row r="750" spans="1:27" x14ac:dyDescent="0.25">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c r="AA750" s="66"/>
    </row>
    <row r="751" spans="1:27" x14ac:dyDescent="0.25">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c r="AA751" s="66"/>
    </row>
    <row r="752" spans="1:27" x14ac:dyDescent="0.25">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c r="AA752" s="66"/>
    </row>
    <row r="753" spans="1:27" x14ac:dyDescent="0.25">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c r="AA753" s="66"/>
    </row>
    <row r="754" spans="1:27" x14ac:dyDescent="0.25">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c r="AA754" s="66"/>
    </row>
    <row r="755" spans="1:27" x14ac:dyDescent="0.25">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c r="AA755" s="66"/>
    </row>
    <row r="756" spans="1:27" x14ac:dyDescent="0.25">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c r="AA756" s="66"/>
    </row>
    <row r="757" spans="1:27" x14ac:dyDescent="0.25">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c r="AA757" s="66"/>
    </row>
    <row r="758" spans="1:27" x14ac:dyDescent="0.25">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c r="AA758" s="66"/>
    </row>
    <row r="759" spans="1:27" x14ac:dyDescent="0.25">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c r="AA759" s="66"/>
    </row>
    <row r="760" spans="1:27" x14ac:dyDescent="0.25">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c r="AA760" s="66"/>
    </row>
    <row r="761" spans="1:27" x14ac:dyDescent="0.25">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c r="AA761" s="66"/>
    </row>
    <row r="762" spans="1:27" x14ac:dyDescent="0.25">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c r="AA762" s="66"/>
    </row>
    <row r="763" spans="1:27" x14ac:dyDescent="0.25">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c r="AA763" s="66"/>
    </row>
    <row r="764" spans="1:27" x14ac:dyDescent="0.25">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c r="AA764" s="66"/>
    </row>
    <row r="765" spans="1:27" x14ac:dyDescent="0.25">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c r="AA765" s="66"/>
    </row>
    <row r="766" spans="1:27" x14ac:dyDescent="0.25">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c r="AA766" s="66"/>
    </row>
    <row r="767" spans="1:27" x14ac:dyDescent="0.25">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c r="AA767" s="66"/>
    </row>
    <row r="768" spans="1:27" x14ac:dyDescent="0.25">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c r="AA768" s="66"/>
    </row>
    <row r="769" spans="1:27" x14ac:dyDescent="0.25">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c r="AA769" s="66"/>
    </row>
    <row r="770" spans="1:27" x14ac:dyDescent="0.25">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c r="AA770" s="66"/>
    </row>
    <row r="771" spans="1:27" x14ac:dyDescent="0.25">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c r="AA771" s="66"/>
    </row>
    <row r="772" spans="1:27" x14ac:dyDescent="0.25">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c r="AA772" s="66"/>
    </row>
    <row r="773" spans="1:27" x14ac:dyDescent="0.25">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c r="AA773" s="66"/>
    </row>
    <row r="774" spans="1:27" x14ac:dyDescent="0.25">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c r="AA774" s="66"/>
    </row>
    <row r="775" spans="1:27" x14ac:dyDescent="0.25">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c r="AA775" s="66"/>
    </row>
    <row r="776" spans="1:27" x14ac:dyDescent="0.25">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c r="AA776" s="66"/>
    </row>
    <row r="777" spans="1:27" x14ac:dyDescent="0.25">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c r="AA777" s="66"/>
    </row>
    <row r="778" spans="1:27" x14ac:dyDescent="0.25">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c r="AA778" s="66"/>
    </row>
    <row r="779" spans="1:27" x14ac:dyDescent="0.25">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c r="AA779" s="66"/>
    </row>
    <row r="780" spans="1:27" x14ac:dyDescent="0.25">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c r="AA780" s="66"/>
    </row>
    <row r="781" spans="1:27" x14ac:dyDescent="0.25">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c r="AA781" s="66"/>
    </row>
    <row r="782" spans="1:27" x14ac:dyDescent="0.25">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c r="AA782" s="66"/>
    </row>
    <row r="783" spans="1:27" x14ac:dyDescent="0.25">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c r="AA783" s="66"/>
    </row>
    <row r="784" spans="1:27" x14ac:dyDescent="0.25">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c r="AA784" s="66"/>
    </row>
    <row r="785" spans="1:27" x14ac:dyDescent="0.25">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c r="AA785" s="66"/>
    </row>
    <row r="786" spans="1:27" x14ac:dyDescent="0.25">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c r="AA786" s="66"/>
    </row>
    <row r="787" spans="1:27" x14ac:dyDescent="0.25">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c r="AA787" s="66"/>
    </row>
    <row r="788" spans="1:27" x14ac:dyDescent="0.25">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c r="AA788" s="66"/>
    </row>
    <row r="789" spans="1:27" x14ac:dyDescent="0.25">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c r="AA789" s="66"/>
    </row>
    <row r="790" spans="1:27" x14ac:dyDescent="0.25">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c r="AA790" s="66"/>
    </row>
    <row r="791" spans="1:27" x14ac:dyDescent="0.25">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c r="AA791" s="66"/>
    </row>
    <row r="792" spans="1:27" x14ac:dyDescent="0.25">
      <c r="A792" s="66"/>
      <c r="B792" s="66"/>
      <c r="C792" s="66"/>
      <c r="D792" s="66"/>
      <c r="E792" s="66"/>
      <c r="F792" s="66"/>
      <c r="G792" s="66"/>
      <c r="H792" s="66"/>
      <c r="I792" s="66"/>
      <c r="J792" s="66"/>
      <c r="K792" s="66"/>
      <c r="L792" s="66"/>
      <c r="M792" s="66"/>
      <c r="N792" s="66"/>
      <c r="O792" s="66"/>
      <c r="P792" s="66"/>
      <c r="Q792" s="66"/>
      <c r="R792" s="66"/>
      <c r="S792" s="66"/>
      <c r="T792" s="66"/>
      <c r="U792" s="66"/>
      <c r="V792" s="66"/>
      <c r="W792" s="66"/>
      <c r="X792" s="66"/>
      <c r="Y792" s="66"/>
      <c r="Z792" s="66"/>
      <c r="AA792" s="66"/>
    </row>
    <row r="793" spans="1:27" x14ac:dyDescent="0.25">
      <c r="A793" s="66"/>
      <c r="B793" s="66"/>
      <c r="C793" s="66"/>
      <c r="D793" s="66"/>
      <c r="E793" s="66"/>
      <c r="F793" s="66"/>
      <c r="G793" s="66"/>
      <c r="H793" s="66"/>
      <c r="I793" s="66"/>
      <c r="J793" s="66"/>
      <c r="K793" s="66"/>
      <c r="L793" s="66"/>
      <c r="M793" s="66"/>
      <c r="N793" s="66"/>
      <c r="O793" s="66"/>
      <c r="P793" s="66"/>
      <c r="Q793" s="66"/>
      <c r="R793" s="66"/>
      <c r="S793" s="66"/>
      <c r="T793" s="66"/>
      <c r="U793" s="66"/>
      <c r="V793" s="66"/>
      <c r="W793" s="66"/>
      <c r="X793" s="66"/>
      <c r="Y793" s="66"/>
      <c r="Z793" s="66"/>
      <c r="AA793" s="66"/>
    </row>
    <row r="794" spans="1:27" x14ac:dyDescent="0.25">
      <c r="A794" s="66"/>
      <c r="B794" s="66"/>
      <c r="C794" s="66"/>
      <c r="D794" s="66"/>
      <c r="E794" s="66"/>
      <c r="F794" s="66"/>
      <c r="G794" s="66"/>
      <c r="H794" s="66"/>
      <c r="I794" s="66"/>
      <c r="J794" s="66"/>
      <c r="K794" s="66"/>
      <c r="L794" s="66"/>
      <c r="M794" s="66"/>
      <c r="N794" s="66"/>
      <c r="O794" s="66"/>
      <c r="P794" s="66"/>
      <c r="Q794" s="66"/>
      <c r="R794" s="66"/>
      <c r="S794" s="66"/>
      <c r="T794" s="66"/>
      <c r="U794" s="66"/>
      <c r="V794" s="66"/>
      <c r="W794" s="66"/>
      <c r="X794" s="66"/>
      <c r="Y794" s="66"/>
      <c r="Z794" s="66"/>
      <c r="AA794" s="66"/>
    </row>
    <row r="795" spans="1:27" x14ac:dyDescent="0.25">
      <c r="A795" s="66"/>
      <c r="B795" s="66"/>
      <c r="C795" s="66"/>
      <c r="D795" s="66"/>
      <c r="E795" s="66"/>
      <c r="F795" s="66"/>
      <c r="G795" s="66"/>
      <c r="H795" s="66"/>
      <c r="I795" s="66"/>
      <c r="J795" s="66"/>
      <c r="K795" s="66"/>
      <c r="L795" s="66"/>
      <c r="M795" s="66"/>
      <c r="N795" s="66"/>
      <c r="O795" s="66"/>
      <c r="P795" s="66"/>
      <c r="Q795" s="66"/>
      <c r="R795" s="66"/>
      <c r="S795" s="66"/>
      <c r="T795" s="66"/>
      <c r="U795" s="66"/>
      <c r="V795" s="66"/>
      <c r="W795" s="66"/>
      <c r="X795" s="66"/>
      <c r="Y795" s="66"/>
      <c r="Z795" s="66"/>
      <c r="AA795" s="66"/>
    </row>
    <row r="796" spans="1:27" x14ac:dyDescent="0.25">
      <c r="A796" s="66"/>
      <c r="B796" s="66"/>
      <c r="C796" s="66"/>
      <c r="D796" s="66"/>
      <c r="E796" s="66"/>
      <c r="F796" s="66"/>
      <c r="G796" s="66"/>
      <c r="H796" s="66"/>
      <c r="I796" s="66"/>
      <c r="J796" s="66"/>
      <c r="K796" s="66"/>
      <c r="L796" s="66"/>
      <c r="M796" s="66"/>
      <c r="N796" s="66"/>
      <c r="O796" s="66"/>
      <c r="P796" s="66"/>
      <c r="Q796" s="66"/>
      <c r="R796" s="66"/>
      <c r="S796" s="66"/>
      <c r="T796" s="66"/>
      <c r="U796" s="66"/>
      <c r="V796" s="66"/>
      <c r="W796" s="66"/>
      <c r="X796" s="66"/>
      <c r="Y796" s="66"/>
      <c r="Z796" s="66"/>
      <c r="AA796" s="66"/>
    </row>
    <row r="797" spans="1:27" x14ac:dyDescent="0.25">
      <c r="A797" s="66"/>
      <c r="B797" s="66"/>
      <c r="C797" s="66"/>
      <c r="D797" s="66"/>
      <c r="E797" s="66"/>
      <c r="F797" s="66"/>
      <c r="G797" s="66"/>
      <c r="H797" s="66"/>
      <c r="I797" s="66"/>
      <c r="J797" s="66"/>
      <c r="K797" s="66"/>
      <c r="L797" s="66"/>
      <c r="M797" s="66"/>
      <c r="N797" s="66"/>
      <c r="O797" s="66"/>
      <c r="P797" s="66"/>
      <c r="Q797" s="66"/>
      <c r="R797" s="66"/>
      <c r="S797" s="66"/>
      <c r="T797" s="66"/>
      <c r="U797" s="66"/>
      <c r="V797" s="66"/>
      <c r="W797" s="66"/>
      <c r="X797" s="66"/>
      <c r="Y797" s="66"/>
      <c r="Z797" s="66"/>
      <c r="AA797" s="66"/>
    </row>
    <row r="798" spans="1:27" x14ac:dyDescent="0.25">
      <c r="A798" s="66"/>
      <c r="B798" s="66"/>
      <c r="C798" s="66"/>
      <c r="D798" s="66"/>
      <c r="E798" s="66"/>
      <c r="F798" s="66"/>
      <c r="G798" s="66"/>
      <c r="H798" s="66"/>
      <c r="I798" s="66"/>
      <c r="J798" s="66"/>
      <c r="K798" s="66"/>
      <c r="L798" s="66"/>
      <c r="M798" s="66"/>
      <c r="N798" s="66"/>
      <c r="O798" s="66"/>
      <c r="P798" s="66"/>
      <c r="Q798" s="66"/>
      <c r="R798" s="66"/>
      <c r="S798" s="66"/>
      <c r="T798" s="66"/>
      <c r="U798" s="66"/>
      <c r="V798" s="66"/>
      <c r="W798" s="66"/>
      <c r="X798" s="66"/>
      <c r="Y798" s="66"/>
      <c r="Z798" s="66"/>
      <c r="AA798" s="66"/>
    </row>
    <row r="799" spans="1:27" x14ac:dyDescent="0.25">
      <c r="A799" s="66"/>
      <c r="B799" s="66"/>
      <c r="C799" s="66"/>
      <c r="D799" s="66"/>
      <c r="E799" s="66"/>
      <c r="F799" s="66"/>
      <c r="G799" s="66"/>
      <c r="H799" s="66"/>
      <c r="I799" s="66"/>
      <c r="J799" s="66"/>
      <c r="K799" s="66"/>
      <c r="L799" s="66"/>
      <c r="M799" s="66"/>
      <c r="N799" s="66"/>
      <c r="O799" s="66"/>
      <c r="P799" s="66"/>
      <c r="Q799" s="66"/>
      <c r="R799" s="66"/>
      <c r="S799" s="66"/>
      <c r="T799" s="66"/>
      <c r="U799" s="66"/>
      <c r="V799" s="66"/>
      <c r="W799" s="66"/>
      <c r="X799" s="66"/>
      <c r="Y799" s="66"/>
      <c r="Z799" s="66"/>
      <c r="AA799" s="66"/>
    </row>
    <row r="800" spans="1:27" x14ac:dyDescent="0.25">
      <c r="A800" s="66"/>
      <c r="B800" s="66"/>
      <c r="C800" s="66"/>
      <c r="D800" s="66"/>
      <c r="E800" s="66"/>
      <c r="F800" s="66"/>
      <c r="G800" s="66"/>
      <c r="H800" s="66"/>
      <c r="I800" s="66"/>
      <c r="J800" s="66"/>
      <c r="K800" s="66"/>
      <c r="L800" s="66"/>
      <c r="M800" s="66"/>
      <c r="N800" s="66"/>
      <c r="O800" s="66"/>
      <c r="P800" s="66"/>
      <c r="Q800" s="66"/>
      <c r="R800" s="66"/>
      <c r="S800" s="66"/>
      <c r="T800" s="66"/>
      <c r="U800" s="66"/>
      <c r="V800" s="66"/>
      <c r="W800" s="66"/>
      <c r="X800" s="66"/>
      <c r="Y800" s="66"/>
      <c r="Z800" s="66"/>
      <c r="AA800" s="66"/>
    </row>
    <row r="801" spans="1:27" x14ac:dyDescent="0.25">
      <c r="A801" s="66"/>
      <c r="B801" s="66"/>
      <c r="C801" s="66"/>
      <c r="D801" s="66"/>
      <c r="E801" s="66"/>
      <c r="F801" s="66"/>
      <c r="G801" s="66"/>
      <c r="H801" s="66"/>
      <c r="I801" s="66"/>
      <c r="J801" s="66"/>
      <c r="K801" s="66"/>
      <c r="L801" s="66"/>
      <c r="M801" s="66"/>
      <c r="N801" s="66"/>
      <c r="O801" s="66"/>
      <c r="P801" s="66"/>
      <c r="Q801" s="66"/>
      <c r="R801" s="66"/>
      <c r="S801" s="66"/>
      <c r="T801" s="66"/>
      <c r="U801" s="66"/>
      <c r="V801" s="66"/>
      <c r="W801" s="66"/>
      <c r="X801" s="66"/>
      <c r="Y801" s="66"/>
      <c r="Z801" s="66"/>
      <c r="AA801" s="66"/>
    </row>
    <row r="802" spans="1:27" x14ac:dyDescent="0.25">
      <c r="A802" s="66"/>
      <c r="B802" s="66"/>
      <c r="C802" s="66"/>
      <c r="D802" s="66"/>
      <c r="E802" s="66"/>
      <c r="F802" s="66"/>
      <c r="G802" s="66"/>
      <c r="H802" s="66"/>
      <c r="I802" s="66"/>
      <c r="J802" s="66"/>
      <c r="K802" s="66"/>
      <c r="L802" s="66"/>
      <c r="M802" s="66"/>
      <c r="N802" s="66"/>
      <c r="O802" s="66"/>
      <c r="P802" s="66"/>
      <c r="Q802" s="66"/>
      <c r="R802" s="66"/>
      <c r="S802" s="66"/>
      <c r="T802" s="66"/>
      <c r="U802" s="66"/>
      <c r="V802" s="66"/>
      <c r="W802" s="66"/>
      <c r="X802" s="66"/>
      <c r="Y802" s="66"/>
      <c r="Z802" s="66"/>
      <c r="AA802" s="66"/>
    </row>
    <row r="803" spans="1:27" x14ac:dyDescent="0.25">
      <c r="A803" s="66"/>
      <c r="B803" s="66"/>
      <c r="C803" s="66"/>
      <c r="D803" s="66"/>
      <c r="E803" s="66"/>
      <c r="F803" s="66"/>
      <c r="G803" s="66"/>
      <c r="H803" s="66"/>
      <c r="I803" s="66"/>
      <c r="J803" s="66"/>
      <c r="K803" s="66"/>
      <c r="L803" s="66"/>
      <c r="M803" s="66"/>
      <c r="N803" s="66"/>
      <c r="O803" s="66"/>
      <c r="P803" s="66"/>
      <c r="Q803" s="66"/>
      <c r="R803" s="66"/>
      <c r="S803" s="66"/>
      <c r="T803" s="66"/>
      <c r="U803" s="66"/>
      <c r="V803" s="66"/>
      <c r="W803" s="66"/>
      <c r="X803" s="66"/>
      <c r="Y803" s="66"/>
      <c r="Z803" s="66"/>
      <c r="AA803" s="66"/>
    </row>
    <row r="804" spans="1:27" x14ac:dyDescent="0.25">
      <c r="A804" s="66"/>
      <c r="B804" s="66"/>
      <c r="C804" s="66"/>
      <c r="D804" s="66"/>
      <c r="E804" s="66"/>
      <c r="F804" s="66"/>
      <c r="G804" s="66"/>
      <c r="H804" s="66"/>
      <c r="I804" s="66"/>
      <c r="J804" s="66"/>
      <c r="K804" s="66"/>
      <c r="L804" s="66"/>
      <c r="M804" s="66"/>
      <c r="N804" s="66"/>
      <c r="O804" s="66"/>
      <c r="P804" s="66"/>
      <c r="Q804" s="66"/>
      <c r="R804" s="66"/>
      <c r="S804" s="66"/>
      <c r="T804" s="66"/>
      <c r="U804" s="66"/>
      <c r="V804" s="66"/>
      <c r="W804" s="66"/>
      <c r="X804" s="66"/>
      <c r="Y804" s="66"/>
      <c r="Z804" s="66"/>
      <c r="AA804" s="66"/>
    </row>
    <row r="805" spans="1:27" x14ac:dyDescent="0.25">
      <c r="A805" s="66"/>
      <c r="B805" s="66"/>
      <c r="C805" s="66"/>
      <c r="D805" s="66"/>
      <c r="E805" s="66"/>
      <c r="F805" s="66"/>
      <c r="G805" s="66"/>
      <c r="H805" s="66"/>
      <c r="I805" s="66"/>
      <c r="J805" s="66"/>
      <c r="K805" s="66"/>
      <c r="L805" s="66"/>
      <c r="M805" s="66"/>
      <c r="N805" s="66"/>
      <c r="O805" s="66"/>
      <c r="P805" s="66"/>
      <c r="Q805" s="66"/>
      <c r="R805" s="66"/>
      <c r="S805" s="66"/>
      <c r="T805" s="66"/>
      <c r="U805" s="66"/>
      <c r="V805" s="66"/>
      <c r="W805" s="66"/>
      <c r="X805" s="66"/>
      <c r="Y805" s="66"/>
      <c r="Z805" s="66"/>
      <c r="AA805" s="66"/>
    </row>
    <row r="806" spans="1:27" x14ac:dyDescent="0.25">
      <c r="A806" s="66"/>
      <c r="B806" s="66"/>
      <c r="C806" s="66"/>
      <c r="D806" s="66"/>
      <c r="E806" s="66"/>
      <c r="F806" s="66"/>
      <c r="G806" s="66"/>
      <c r="H806" s="66"/>
      <c r="I806" s="66"/>
      <c r="J806" s="66"/>
      <c r="K806" s="66"/>
      <c r="L806" s="66"/>
      <c r="M806" s="66"/>
      <c r="N806" s="66"/>
      <c r="O806" s="66"/>
      <c r="P806" s="66"/>
      <c r="Q806" s="66"/>
      <c r="R806" s="66"/>
      <c r="S806" s="66"/>
      <c r="T806" s="66"/>
      <c r="U806" s="66"/>
      <c r="V806" s="66"/>
      <c r="W806" s="66"/>
      <c r="X806" s="66"/>
      <c r="Y806" s="66"/>
      <c r="Z806" s="66"/>
      <c r="AA806" s="66"/>
    </row>
    <row r="807" spans="1:27" x14ac:dyDescent="0.25">
      <c r="A807" s="66"/>
      <c r="B807" s="66"/>
      <c r="C807" s="66"/>
      <c r="D807" s="66"/>
      <c r="E807" s="66"/>
      <c r="F807" s="66"/>
      <c r="G807" s="66"/>
      <c r="H807" s="66"/>
      <c r="I807" s="66"/>
      <c r="J807" s="66"/>
      <c r="K807" s="66"/>
      <c r="L807" s="66"/>
      <c r="M807" s="66"/>
      <c r="N807" s="66"/>
      <c r="O807" s="66"/>
      <c r="P807" s="66"/>
      <c r="Q807" s="66"/>
      <c r="R807" s="66"/>
      <c r="S807" s="66"/>
      <c r="T807" s="66"/>
      <c r="U807" s="66"/>
      <c r="V807" s="66"/>
      <c r="W807" s="66"/>
      <c r="X807" s="66"/>
      <c r="Y807" s="66"/>
      <c r="Z807" s="66"/>
      <c r="AA807" s="66"/>
    </row>
    <row r="808" spans="1:27" x14ac:dyDescent="0.25">
      <c r="A808" s="66"/>
      <c r="B808" s="66"/>
      <c r="C808" s="66"/>
      <c r="D808" s="66"/>
      <c r="E808" s="66"/>
      <c r="F808" s="66"/>
      <c r="G808" s="66"/>
      <c r="H808" s="66"/>
      <c r="I808" s="66"/>
      <c r="J808" s="66"/>
      <c r="K808" s="66"/>
      <c r="L808" s="66"/>
      <c r="M808" s="66"/>
      <c r="N808" s="66"/>
      <c r="O808" s="66"/>
      <c r="P808" s="66"/>
      <c r="Q808" s="66"/>
      <c r="R808" s="66"/>
      <c r="S808" s="66"/>
      <c r="T808" s="66"/>
      <c r="U808" s="66"/>
      <c r="V808" s="66"/>
      <c r="W808" s="66"/>
      <c r="X808" s="66"/>
      <c r="Y808" s="66"/>
      <c r="Z808" s="66"/>
      <c r="AA808" s="66"/>
    </row>
    <row r="809" spans="1:27" x14ac:dyDescent="0.25">
      <c r="A809" s="66"/>
      <c r="B809" s="66"/>
      <c r="C809" s="66"/>
      <c r="D809" s="66"/>
      <c r="E809" s="66"/>
      <c r="F809" s="66"/>
      <c r="G809" s="66"/>
      <c r="H809" s="66"/>
      <c r="I809" s="66"/>
      <c r="J809" s="66"/>
      <c r="K809" s="66"/>
      <c r="L809" s="66"/>
      <c r="M809" s="66"/>
      <c r="N809" s="66"/>
      <c r="O809" s="66"/>
      <c r="P809" s="66"/>
      <c r="Q809" s="66"/>
      <c r="R809" s="66"/>
      <c r="S809" s="66"/>
      <c r="T809" s="66"/>
      <c r="U809" s="66"/>
      <c r="V809" s="66"/>
      <c r="W809" s="66"/>
      <c r="X809" s="66"/>
      <c r="Y809" s="66"/>
      <c r="Z809" s="66"/>
      <c r="AA809" s="66"/>
    </row>
    <row r="810" spans="1:27" x14ac:dyDescent="0.25">
      <c r="A810" s="66"/>
      <c r="B810" s="66"/>
      <c r="C810" s="66"/>
      <c r="D810" s="66"/>
      <c r="E810" s="66"/>
      <c r="F810" s="66"/>
      <c r="G810" s="66"/>
      <c r="H810" s="66"/>
      <c r="I810" s="66"/>
      <c r="J810" s="66"/>
      <c r="K810" s="66"/>
      <c r="L810" s="66"/>
      <c r="M810" s="66"/>
      <c r="N810" s="66"/>
      <c r="O810" s="66"/>
      <c r="P810" s="66"/>
      <c r="Q810" s="66"/>
      <c r="R810" s="66"/>
      <c r="S810" s="66"/>
      <c r="T810" s="66"/>
      <c r="U810" s="66"/>
      <c r="V810" s="66"/>
      <c r="W810" s="66"/>
      <c r="X810" s="66"/>
      <c r="Y810" s="66"/>
      <c r="Z810" s="66"/>
      <c r="AA810" s="66"/>
    </row>
    <row r="811" spans="1:27" x14ac:dyDescent="0.25">
      <c r="A811" s="66"/>
      <c r="B811" s="66"/>
      <c r="C811" s="66"/>
      <c r="D811" s="66"/>
      <c r="E811" s="66"/>
      <c r="F811" s="66"/>
      <c r="G811" s="66"/>
      <c r="H811" s="66"/>
      <c r="I811" s="66"/>
      <c r="J811" s="66"/>
      <c r="K811" s="66"/>
      <c r="L811" s="66"/>
      <c r="M811" s="66"/>
      <c r="N811" s="66"/>
      <c r="O811" s="66"/>
      <c r="P811" s="66"/>
      <c r="Q811" s="66"/>
      <c r="R811" s="66"/>
      <c r="S811" s="66"/>
      <c r="T811" s="66"/>
      <c r="U811" s="66"/>
      <c r="V811" s="66"/>
      <c r="W811" s="66"/>
      <c r="X811" s="66"/>
      <c r="Y811" s="66"/>
      <c r="Z811" s="66"/>
      <c r="AA811" s="66"/>
    </row>
    <row r="812" spans="1:27" x14ac:dyDescent="0.25">
      <c r="A812" s="66"/>
      <c r="B812" s="66"/>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c r="AA812" s="66"/>
    </row>
    <row r="813" spans="1:27" x14ac:dyDescent="0.25">
      <c r="A813" s="66"/>
      <c r="B813" s="66"/>
      <c r="C813" s="66"/>
      <c r="D813" s="66"/>
      <c r="E813" s="66"/>
      <c r="F813" s="66"/>
      <c r="G813" s="66"/>
      <c r="H813" s="66"/>
      <c r="I813" s="66"/>
      <c r="J813" s="66"/>
      <c r="K813" s="66"/>
      <c r="L813" s="66"/>
      <c r="M813" s="66"/>
      <c r="N813" s="66"/>
      <c r="O813" s="66"/>
      <c r="P813" s="66"/>
      <c r="Q813" s="66"/>
      <c r="R813" s="66"/>
      <c r="S813" s="66"/>
      <c r="T813" s="66"/>
      <c r="U813" s="66"/>
      <c r="V813" s="66"/>
      <c r="W813" s="66"/>
      <c r="X813" s="66"/>
      <c r="Y813" s="66"/>
      <c r="Z813" s="66"/>
      <c r="AA813" s="66"/>
    </row>
    <row r="814" spans="1:27" x14ac:dyDescent="0.25">
      <c r="A814" s="66"/>
      <c r="B814" s="66"/>
      <c r="C814" s="66"/>
      <c r="D814" s="66"/>
      <c r="E814" s="66"/>
      <c r="F814" s="66"/>
      <c r="G814" s="66"/>
      <c r="H814" s="66"/>
      <c r="I814" s="66"/>
      <c r="J814" s="66"/>
      <c r="K814" s="66"/>
      <c r="L814" s="66"/>
      <c r="M814" s="66"/>
      <c r="N814" s="66"/>
      <c r="O814" s="66"/>
      <c r="P814" s="66"/>
      <c r="Q814" s="66"/>
      <c r="R814" s="66"/>
      <c r="S814" s="66"/>
      <c r="T814" s="66"/>
      <c r="U814" s="66"/>
      <c r="V814" s="66"/>
      <c r="W814" s="66"/>
      <c r="X814" s="66"/>
      <c r="Y814" s="66"/>
      <c r="Z814" s="66"/>
      <c r="AA814" s="66"/>
    </row>
    <row r="815" spans="1:27" x14ac:dyDescent="0.25">
      <c r="A815" s="66"/>
      <c r="B815" s="66"/>
      <c r="C815" s="66"/>
      <c r="D815" s="66"/>
      <c r="E815" s="66"/>
      <c r="F815" s="66"/>
      <c r="G815" s="66"/>
      <c r="H815" s="66"/>
      <c r="I815" s="66"/>
      <c r="J815" s="66"/>
      <c r="K815" s="66"/>
      <c r="L815" s="66"/>
      <c r="M815" s="66"/>
      <c r="N815" s="66"/>
      <c r="O815" s="66"/>
      <c r="P815" s="66"/>
      <c r="Q815" s="66"/>
      <c r="R815" s="66"/>
      <c r="S815" s="66"/>
      <c r="T815" s="66"/>
      <c r="U815" s="66"/>
      <c r="V815" s="66"/>
      <c r="W815" s="66"/>
      <c r="X815" s="66"/>
      <c r="Y815" s="66"/>
      <c r="Z815" s="66"/>
      <c r="AA815" s="66"/>
    </row>
    <row r="816" spans="1:27" x14ac:dyDescent="0.25">
      <c r="A816" s="66"/>
      <c r="B816" s="66"/>
      <c r="C816" s="66"/>
      <c r="D816" s="66"/>
      <c r="E816" s="66"/>
      <c r="F816" s="66"/>
      <c r="G816" s="66"/>
      <c r="H816" s="66"/>
      <c r="I816" s="66"/>
      <c r="J816" s="66"/>
      <c r="K816" s="66"/>
      <c r="L816" s="66"/>
      <c r="M816" s="66"/>
      <c r="N816" s="66"/>
      <c r="O816" s="66"/>
      <c r="P816" s="66"/>
      <c r="Q816" s="66"/>
      <c r="R816" s="66"/>
      <c r="S816" s="66"/>
      <c r="T816" s="66"/>
      <c r="U816" s="66"/>
      <c r="V816" s="66"/>
      <c r="W816" s="66"/>
      <c r="X816" s="66"/>
      <c r="Y816" s="66"/>
      <c r="Z816" s="66"/>
      <c r="AA816" s="66"/>
    </row>
    <row r="817" spans="1:27" x14ac:dyDescent="0.25">
      <c r="A817" s="66"/>
      <c r="B817" s="66"/>
      <c r="C817" s="66"/>
      <c r="D817" s="66"/>
      <c r="E817" s="66"/>
      <c r="F817" s="66"/>
      <c r="G817" s="66"/>
      <c r="H817" s="66"/>
      <c r="I817" s="66"/>
      <c r="J817" s="66"/>
      <c r="K817" s="66"/>
      <c r="L817" s="66"/>
      <c r="M817" s="66"/>
      <c r="N817" s="66"/>
      <c r="O817" s="66"/>
      <c r="P817" s="66"/>
      <c r="Q817" s="66"/>
      <c r="R817" s="66"/>
      <c r="S817" s="66"/>
      <c r="T817" s="66"/>
      <c r="U817" s="66"/>
      <c r="V817" s="66"/>
      <c r="W817" s="66"/>
      <c r="X817" s="66"/>
      <c r="Y817" s="66"/>
      <c r="Z817" s="66"/>
      <c r="AA817" s="66"/>
    </row>
    <row r="818" spans="1:27" x14ac:dyDescent="0.25">
      <c r="A818" s="66"/>
      <c r="B818" s="66"/>
      <c r="C818" s="66"/>
      <c r="D818" s="66"/>
      <c r="E818" s="66"/>
      <c r="F818" s="66"/>
      <c r="G818" s="66"/>
      <c r="H818" s="66"/>
      <c r="I818" s="66"/>
      <c r="J818" s="66"/>
      <c r="K818" s="66"/>
      <c r="L818" s="66"/>
      <c r="M818" s="66"/>
      <c r="N818" s="66"/>
      <c r="O818" s="66"/>
      <c r="P818" s="66"/>
      <c r="Q818" s="66"/>
      <c r="R818" s="66"/>
      <c r="S818" s="66"/>
      <c r="T818" s="66"/>
      <c r="U818" s="66"/>
      <c r="V818" s="66"/>
      <c r="W818" s="66"/>
      <c r="X818" s="66"/>
      <c r="Y818" s="66"/>
      <c r="Z818" s="66"/>
      <c r="AA818" s="66"/>
    </row>
    <row r="819" spans="1:27" x14ac:dyDescent="0.25">
      <c r="A819" s="66"/>
      <c r="B819" s="66"/>
      <c r="C819" s="66"/>
      <c r="D819" s="66"/>
      <c r="E819" s="66"/>
      <c r="F819" s="66"/>
      <c r="G819" s="66"/>
      <c r="H819" s="66"/>
      <c r="I819" s="66"/>
      <c r="J819" s="66"/>
      <c r="K819" s="66"/>
      <c r="L819" s="66"/>
      <c r="M819" s="66"/>
      <c r="N819" s="66"/>
      <c r="O819" s="66"/>
      <c r="P819" s="66"/>
      <c r="Q819" s="66"/>
      <c r="R819" s="66"/>
      <c r="S819" s="66"/>
      <c r="T819" s="66"/>
      <c r="U819" s="66"/>
      <c r="V819" s="66"/>
      <c r="W819" s="66"/>
      <c r="X819" s="66"/>
      <c r="Y819" s="66"/>
      <c r="Z819" s="66"/>
      <c r="AA819" s="66"/>
    </row>
    <row r="820" spans="1:27" x14ac:dyDescent="0.25">
      <c r="A820" s="66"/>
      <c r="B820" s="66"/>
      <c r="C820" s="66"/>
      <c r="D820" s="66"/>
      <c r="E820" s="66"/>
      <c r="F820" s="66"/>
      <c r="G820" s="66"/>
      <c r="H820" s="66"/>
      <c r="I820" s="66"/>
      <c r="J820" s="66"/>
      <c r="K820" s="66"/>
      <c r="L820" s="66"/>
      <c r="M820" s="66"/>
      <c r="N820" s="66"/>
      <c r="O820" s="66"/>
      <c r="P820" s="66"/>
      <c r="Q820" s="66"/>
      <c r="R820" s="66"/>
      <c r="S820" s="66"/>
      <c r="T820" s="66"/>
      <c r="U820" s="66"/>
      <c r="V820" s="66"/>
      <c r="W820" s="66"/>
      <c r="X820" s="66"/>
      <c r="Y820" s="66"/>
      <c r="Z820" s="66"/>
      <c r="AA820" s="66"/>
    </row>
    <row r="821" spans="1:27" x14ac:dyDescent="0.25">
      <c r="A821" s="66"/>
      <c r="B821" s="66"/>
      <c r="C821" s="66"/>
      <c r="D821" s="66"/>
      <c r="E821" s="66"/>
      <c r="F821" s="66"/>
      <c r="G821" s="66"/>
      <c r="H821" s="66"/>
      <c r="I821" s="66"/>
      <c r="J821" s="66"/>
      <c r="K821" s="66"/>
      <c r="L821" s="66"/>
      <c r="M821" s="66"/>
      <c r="N821" s="66"/>
      <c r="O821" s="66"/>
      <c r="P821" s="66"/>
      <c r="Q821" s="66"/>
      <c r="R821" s="66"/>
      <c r="S821" s="66"/>
      <c r="T821" s="66"/>
      <c r="U821" s="66"/>
      <c r="V821" s="66"/>
      <c r="W821" s="66"/>
      <c r="X821" s="66"/>
      <c r="Y821" s="66"/>
      <c r="Z821" s="66"/>
      <c r="AA821" s="66"/>
    </row>
    <row r="822" spans="1:27" x14ac:dyDescent="0.25">
      <c r="A822" s="66"/>
      <c r="B822" s="66"/>
      <c r="C822" s="66"/>
      <c r="D822" s="66"/>
      <c r="E822" s="66"/>
      <c r="F822" s="66"/>
      <c r="G822" s="66"/>
      <c r="H822" s="66"/>
      <c r="I822" s="66"/>
      <c r="J822" s="66"/>
      <c r="K822" s="66"/>
      <c r="L822" s="66"/>
      <c r="M822" s="66"/>
      <c r="N822" s="66"/>
      <c r="O822" s="66"/>
      <c r="P822" s="66"/>
      <c r="Q822" s="66"/>
      <c r="R822" s="66"/>
      <c r="S822" s="66"/>
      <c r="T822" s="66"/>
      <c r="U822" s="66"/>
      <c r="V822" s="66"/>
      <c r="W822" s="66"/>
      <c r="X822" s="66"/>
      <c r="Y822" s="66"/>
      <c r="Z822" s="66"/>
      <c r="AA822" s="66"/>
    </row>
    <row r="823" spans="1:27" x14ac:dyDescent="0.25">
      <c r="A823" s="66"/>
      <c r="B823" s="66"/>
      <c r="C823" s="66"/>
      <c r="D823" s="66"/>
      <c r="E823" s="66"/>
      <c r="F823" s="66"/>
      <c r="G823" s="66"/>
      <c r="H823" s="66"/>
      <c r="I823" s="66"/>
      <c r="J823" s="66"/>
      <c r="K823" s="66"/>
      <c r="L823" s="66"/>
      <c r="M823" s="66"/>
      <c r="N823" s="66"/>
      <c r="O823" s="66"/>
      <c r="P823" s="66"/>
      <c r="Q823" s="66"/>
      <c r="R823" s="66"/>
      <c r="S823" s="66"/>
      <c r="T823" s="66"/>
      <c r="U823" s="66"/>
      <c r="V823" s="66"/>
      <c r="W823" s="66"/>
      <c r="X823" s="66"/>
      <c r="Y823" s="66"/>
      <c r="Z823" s="66"/>
      <c r="AA823" s="66"/>
    </row>
    <row r="824" spans="1:27" x14ac:dyDescent="0.25">
      <c r="A824" s="66"/>
      <c r="B824" s="66"/>
      <c r="C824" s="66"/>
      <c r="D824" s="66"/>
      <c r="E824" s="66"/>
      <c r="F824" s="66"/>
      <c r="G824" s="66"/>
      <c r="H824" s="66"/>
      <c r="I824" s="66"/>
      <c r="J824" s="66"/>
      <c r="K824" s="66"/>
      <c r="L824" s="66"/>
      <c r="M824" s="66"/>
      <c r="N824" s="66"/>
      <c r="O824" s="66"/>
      <c r="P824" s="66"/>
      <c r="Q824" s="66"/>
      <c r="R824" s="66"/>
      <c r="S824" s="66"/>
      <c r="T824" s="66"/>
      <c r="U824" s="66"/>
      <c r="V824" s="66"/>
      <c r="W824" s="66"/>
      <c r="X824" s="66"/>
      <c r="Y824" s="66"/>
      <c r="Z824" s="66"/>
      <c r="AA824" s="66"/>
    </row>
    <row r="825" spans="1:27" x14ac:dyDescent="0.25">
      <c r="A825" s="66"/>
      <c r="B825" s="66"/>
      <c r="C825" s="66"/>
      <c r="D825" s="66"/>
      <c r="E825" s="66"/>
      <c r="F825" s="66"/>
      <c r="G825" s="66"/>
      <c r="H825" s="66"/>
      <c r="I825" s="66"/>
      <c r="J825" s="66"/>
      <c r="K825" s="66"/>
      <c r="L825" s="66"/>
      <c r="M825" s="66"/>
      <c r="N825" s="66"/>
      <c r="O825" s="66"/>
      <c r="P825" s="66"/>
      <c r="Q825" s="66"/>
      <c r="R825" s="66"/>
      <c r="S825" s="66"/>
      <c r="T825" s="66"/>
      <c r="U825" s="66"/>
      <c r="V825" s="66"/>
      <c r="W825" s="66"/>
      <c r="X825" s="66"/>
      <c r="Y825" s="66"/>
      <c r="Z825" s="66"/>
      <c r="AA825" s="66"/>
    </row>
    <row r="826" spans="1:27" x14ac:dyDescent="0.25">
      <c r="A826" s="66"/>
      <c r="B826" s="66"/>
      <c r="C826" s="66"/>
      <c r="D826" s="66"/>
      <c r="E826" s="66"/>
      <c r="F826" s="66"/>
      <c r="G826" s="66"/>
      <c r="H826" s="66"/>
      <c r="I826" s="66"/>
      <c r="J826" s="66"/>
      <c r="K826" s="66"/>
      <c r="L826" s="66"/>
      <c r="M826" s="66"/>
      <c r="N826" s="66"/>
      <c r="O826" s="66"/>
      <c r="P826" s="66"/>
      <c r="Q826" s="66"/>
      <c r="R826" s="66"/>
      <c r="S826" s="66"/>
      <c r="T826" s="66"/>
      <c r="U826" s="66"/>
      <c r="V826" s="66"/>
      <c r="W826" s="66"/>
      <c r="X826" s="66"/>
      <c r="Y826" s="66"/>
      <c r="Z826" s="66"/>
      <c r="AA826" s="66"/>
    </row>
    <row r="827" spans="1:27" x14ac:dyDescent="0.25">
      <c r="A827" s="66"/>
      <c r="B827" s="66"/>
      <c r="C827" s="66"/>
      <c r="D827" s="66"/>
      <c r="E827" s="66"/>
      <c r="F827" s="66"/>
      <c r="G827" s="66"/>
      <c r="H827" s="66"/>
      <c r="I827" s="66"/>
      <c r="J827" s="66"/>
      <c r="K827" s="66"/>
      <c r="L827" s="66"/>
      <c r="M827" s="66"/>
      <c r="N827" s="66"/>
      <c r="O827" s="66"/>
      <c r="P827" s="66"/>
      <c r="Q827" s="66"/>
      <c r="R827" s="66"/>
      <c r="S827" s="66"/>
      <c r="T827" s="66"/>
      <c r="U827" s="66"/>
      <c r="V827" s="66"/>
      <c r="W827" s="66"/>
      <c r="X827" s="66"/>
      <c r="Y827" s="66"/>
      <c r="Z827" s="66"/>
      <c r="AA827" s="66"/>
    </row>
    <row r="828" spans="1:27" x14ac:dyDescent="0.25">
      <c r="A828" s="66"/>
      <c r="B828" s="66"/>
      <c r="C828" s="66"/>
      <c r="D828" s="66"/>
      <c r="E828" s="66"/>
      <c r="F828" s="66"/>
      <c r="G828" s="66"/>
      <c r="H828" s="66"/>
      <c r="I828" s="66"/>
      <c r="J828" s="66"/>
      <c r="K828" s="66"/>
      <c r="L828" s="66"/>
      <c r="M828" s="66"/>
      <c r="N828" s="66"/>
      <c r="O828" s="66"/>
      <c r="P828" s="66"/>
      <c r="Q828" s="66"/>
      <c r="R828" s="66"/>
      <c r="S828" s="66"/>
      <c r="T828" s="66"/>
      <c r="U828" s="66"/>
      <c r="V828" s="66"/>
      <c r="W828" s="66"/>
      <c r="X828" s="66"/>
      <c r="Y828" s="66"/>
      <c r="Z828" s="66"/>
      <c r="AA828" s="66"/>
    </row>
    <row r="829" spans="1:27" x14ac:dyDescent="0.25">
      <c r="A829" s="66"/>
      <c r="B829" s="66"/>
      <c r="C829" s="66"/>
      <c r="D829" s="66"/>
      <c r="E829" s="66"/>
      <c r="F829" s="66"/>
      <c r="G829" s="66"/>
      <c r="H829" s="66"/>
      <c r="I829" s="66"/>
      <c r="J829" s="66"/>
      <c r="K829" s="66"/>
      <c r="L829" s="66"/>
      <c r="M829" s="66"/>
      <c r="N829" s="66"/>
      <c r="O829" s="66"/>
      <c r="P829" s="66"/>
      <c r="Q829" s="66"/>
      <c r="R829" s="66"/>
      <c r="S829" s="66"/>
      <c r="T829" s="66"/>
      <c r="U829" s="66"/>
      <c r="V829" s="66"/>
      <c r="W829" s="66"/>
      <c r="X829" s="66"/>
      <c r="Y829" s="66"/>
      <c r="Z829" s="66"/>
      <c r="AA829" s="66"/>
    </row>
    <row r="830" spans="1:27" x14ac:dyDescent="0.25">
      <c r="A830" s="66"/>
      <c r="B830" s="66"/>
      <c r="C830" s="66"/>
      <c r="D830" s="66"/>
      <c r="E830" s="66"/>
      <c r="F830" s="66"/>
      <c r="G830" s="66"/>
      <c r="H830" s="66"/>
      <c r="I830" s="66"/>
      <c r="J830" s="66"/>
      <c r="K830" s="66"/>
      <c r="L830" s="66"/>
      <c r="M830" s="66"/>
      <c r="N830" s="66"/>
      <c r="O830" s="66"/>
      <c r="P830" s="66"/>
      <c r="Q830" s="66"/>
      <c r="R830" s="66"/>
      <c r="S830" s="66"/>
      <c r="T830" s="66"/>
      <c r="U830" s="66"/>
      <c r="V830" s="66"/>
      <c r="W830" s="66"/>
      <c r="X830" s="66"/>
      <c r="Y830" s="66"/>
      <c r="Z830" s="66"/>
      <c r="AA830" s="66"/>
    </row>
    <row r="831" spans="1:27" x14ac:dyDescent="0.25">
      <c r="A831" s="66"/>
      <c r="B831" s="66"/>
      <c r="C831" s="66"/>
      <c r="D831" s="66"/>
      <c r="E831" s="66"/>
      <c r="F831" s="66"/>
      <c r="G831" s="66"/>
      <c r="H831" s="66"/>
      <c r="I831" s="66"/>
      <c r="J831" s="66"/>
      <c r="K831" s="66"/>
      <c r="L831" s="66"/>
      <c r="M831" s="66"/>
      <c r="N831" s="66"/>
      <c r="O831" s="66"/>
      <c r="P831" s="66"/>
      <c r="Q831" s="66"/>
      <c r="R831" s="66"/>
      <c r="S831" s="66"/>
      <c r="T831" s="66"/>
      <c r="U831" s="66"/>
      <c r="V831" s="66"/>
      <c r="W831" s="66"/>
      <c r="X831" s="66"/>
      <c r="Y831" s="66"/>
      <c r="Z831" s="66"/>
      <c r="AA831" s="66"/>
    </row>
    <row r="832" spans="1:27" x14ac:dyDescent="0.25">
      <c r="A832" s="66"/>
      <c r="B832" s="66"/>
      <c r="C832" s="66"/>
      <c r="D832" s="66"/>
      <c r="E832" s="66"/>
      <c r="F832" s="66"/>
      <c r="G832" s="66"/>
      <c r="H832" s="66"/>
      <c r="I832" s="66"/>
      <c r="J832" s="66"/>
      <c r="K832" s="66"/>
      <c r="L832" s="66"/>
      <c r="M832" s="66"/>
      <c r="N832" s="66"/>
      <c r="O832" s="66"/>
      <c r="P832" s="66"/>
      <c r="Q832" s="66"/>
      <c r="R832" s="66"/>
      <c r="S832" s="66"/>
      <c r="T832" s="66"/>
      <c r="U832" s="66"/>
      <c r="V832" s="66"/>
      <c r="W832" s="66"/>
      <c r="X832" s="66"/>
      <c r="Y832" s="66"/>
      <c r="Z832" s="66"/>
      <c r="AA832" s="66"/>
    </row>
    <row r="833" spans="1:27" x14ac:dyDescent="0.25">
      <c r="A833" s="66"/>
      <c r="B833" s="66"/>
      <c r="C833" s="66"/>
      <c r="D833" s="66"/>
      <c r="E833" s="66"/>
      <c r="F833" s="66"/>
      <c r="G833" s="66"/>
      <c r="H833" s="66"/>
      <c r="I833" s="66"/>
      <c r="J833" s="66"/>
      <c r="K833" s="66"/>
      <c r="L833" s="66"/>
      <c r="M833" s="66"/>
      <c r="N833" s="66"/>
      <c r="O833" s="66"/>
      <c r="P833" s="66"/>
      <c r="Q833" s="66"/>
      <c r="R833" s="66"/>
      <c r="S833" s="66"/>
      <c r="T833" s="66"/>
      <c r="U833" s="66"/>
      <c r="V833" s="66"/>
      <c r="W833" s="66"/>
      <c r="X833" s="66"/>
      <c r="Y833" s="66"/>
      <c r="Z833" s="66"/>
      <c r="AA833" s="66"/>
    </row>
    <row r="834" spans="1:27" x14ac:dyDescent="0.25">
      <c r="A834" s="66"/>
      <c r="B834" s="66"/>
      <c r="C834" s="66"/>
      <c r="D834" s="66"/>
      <c r="E834" s="66"/>
      <c r="F834" s="66"/>
      <c r="G834" s="66"/>
      <c r="H834" s="66"/>
      <c r="I834" s="66"/>
      <c r="J834" s="66"/>
      <c r="K834" s="66"/>
      <c r="L834" s="66"/>
      <c r="M834" s="66"/>
      <c r="N834" s="66"/>
      <c r="O834" s="66"/>
      <c r="P834" s="66"/>
      <c r="Q834" s="66"/>
      <c r="R834" s="66"/>
      <c r="S834" s="66"/>
      <c r="T834" s="66"/>
      <c r="U834" s="66"/>
      <c r="V834" s="66"/>
      <c r="W834" s="66"/>
      <c r="X834" s="66"/>
      <c r="Y834" s="66"/>
      <c r="Z834" s="66"/>
      <c r="AA834" s="66"/>
    </row>
    <row r="835" spans="1:27" x14ac:dyDescent="0.25">
      <c r="A835" s="66"/>
      <c r="B835" s="66"/>
      <c r="C835" s="66"/>
      <c r="D835" s="66"/>
      <c r="E835" s="66"/>
      <c r="F835" s="66"/>
      <c r="G835" s="66"/>
      <c r="H835" s="66"/>
      <c r="I835" s="66"/>
      <c r="J835" s="66"/>
      <c r="K835" s="66"/>
      <c r="L835" s="66"/>
      <c r="M835" s="66"/>
      <c r="N835" s="66"/>
      <c r="O835" s="66"/>
      <c r="P835" s="66"/>
      <c r="Q835" s="66"/>
      <c r="R835" s="66"/>
      <c r="S835" s="66"/>
      <c r="T835" s="66"/>
      <c r="U835" s="66"/>
      <c r="V835" s="66"/>
      <c r="W835" s="66"/>
      <c r="X835" s="66"/>
      <c r="Y835" s="66"/>
      <c r="Z835" s="66"/>
      <c r="AA835" s="66"/>
    </row>
    <row r="836" spans="1:27" x14ac:dyDescent="0.25">
      <c r="A836" s="66"/>
      <c r="B836" s="66"/>
      <c r="C836" s="66"/>
      <c r="D836" s="66"/>
      <c r="E836" s="66"/>
      <c r="F836" s="66"/>
      <c r="G836" s="66"/>
      <c r="H836" s="66"/>
      <c r="I836" s="66"/>
      <c r="J836" s="66"/>
      <c r="K836" s="66"/>
      <c r="L836" s="66"/>
      <c r="M836" s="66"/>
      <c r="N836" s="66"/>
      <c r="O836" s="66"/>
      <c r="P836" s="66"/>
      <c r="Q836" s="66"/>
      <c r="R836" s="66"/>
      <c r="S836" s="66"/>
      <c r="T836" s="66"/>
      <c r="U836" s="66"/>
      <c r="V836" s="66"/>
      <c r="W836" s="66"/>
      <c r="X836" s="66"/>
      <c r="Y836" s="66"/>
      <c r="Z836" s="66"/>
      <c r="AA836" s="66"/>
    </row>
    <row r="837" spans="1:27" x14ac:dyDescent="0.25">
      <c r="A837" s="66"/>
      <c r="B837" s="66"/>
      <c r="C837" s="66"/>
      <c r="D837" s="66"/>
      <c r="E837" s="66"/>
      <c r="F837" s="66"/>
      <c r="G837" s="66"/>
      <c r="H837" s="66"/>
      <c r="I837" s="66"/>
      <c r="J837" s="66"/>
      <c r="K837" s="66"/>
      <c r="L837" s="66"/>
      <c r="M837" s="66"/>
      <c r="N837" s="66"/>
      <c r="O837" s="66"/>
      <c r="P837" s="66"/>
      <c r="Q837" s="66"/>
      <c r="R837" s="66"/>
      <c r="S837" s="66"/>
      <c r="T837" s="66"/>
      <c r="U837" s="66"/>
      <c r="V837" s="66"/>
      <c r="W837" s="66"/>
      <c r="X837" s="66"/>
      <c r="Y837" s="66"/>
      <c r="Z837" s="66"/>
      <c r="AA837" s="66"/>
    </row>
    <row r="838" spans="1:27" x14ac:dyDescent="0.25">
      <c r="A838" s="66"/>
      <c r="B838" s="66"/>
      <c r="C838" s="66"/>
      <c r="D838" s="66"/>
      <c r="E838" s="66"/>
      <c r="F838" s="66"/>
      <c r="G838" s="66"/>
      <c r="H838" s="66"/>
      <c r="I838" s="66"/>
      <c r="J838" s="66"/>
      <c r="K838" s="66"/>
      <c r="L838" s="66"/>
      <c r="M838" s="66"/>
      <c r="N838" s="66"/>
      <c r="O838" s="66"/>
      <c r="P838" s="66"/>
      <c r="Q838" s="66"/>
      <c r="R838" s="66"/>
      <c r="S838" s="66"/>
      <c r="T838" s="66"/>
      <c r="U838" s="66"/>
      <c r="V838" s="66"/>
      <c r="W838" s="66"/>
      <c r="X838" s="66"/>
      <c r="Y838" s="66"/>
      <c r="Z838" s="66"/>
      <c r="AA838" s="66"/>
    </row>
    <row r="839" spans="1:27" x14ac:dyDescent="0.25">
      <c r="A839" s="66"/>
      <c r="B839" s="66"/>
      <c r="C839" s="66"/>
      <c r="D839" s="66"/>
      <c r="E839" s="66"/>
      <c r="F839" s="66"/>
      <c r="G839" s="66"/>
      <c r="H839" s="66"/>
      <c r="I839" s="66"/>
      <c r="J839" s="66"/>
      <c r="K839" s="66"/>
      <c r="L839" s="66"/>
      <c r="M839" s="66"/>
      <c r="N839" s="66"/>
      <c r="O839" s="66"/>
      <c r="P839" s="66"/>
      <c r="Q839" s="66"/>
      <c r="R839" s="66"/>
      <c r="S839" s="66"/>
      <c r="T839" s="66"/>
      <c r="U839" s="66"/>
      <c r="V839" s="66"/>
      <c r="W839" s="66"/>
      <c r="X839" s="66"/>
      <c r="Y839" s="66"/>
      <c r="Z839" s="66"/>
      <c r="AA839" s="66"/>
    </row>
    <row r="840" spans="1:27" x14ac:dyDescent="0.25">
      <c r="A840" s="66"/>
      <c r="B840" s="66"/>
      <c r="C840" s="66"/>
      <c r="D840" s="66"/>
      <c r="E840" s="66"/>
      <c r="F840" s="66"/>
      <c r="G840" s="66"/>
      <c r="H840" s="66"/>
      <c r="I840" s="66"/>
      <c r="J840" s="66"/>
      <c r="K840" s="66"/>
      <c r="L840" s="66"/>
      <c r="M840" s="66"/>
      <c r="N840" s="66"/>
      <c r="O840" s="66"/>
      <c r="P840" s="66"/>
      <c r="Q840" s="66"/>
      <c r="R840" s="66"/>
      <c r="S840" s="66"/>
      <c r="T840" s="66"/>
      <c r="U840" s="66"/>
      <c r="V840" s="66"/>
      <c r="W840" s="66"/>
      <c r="X840" s="66"/>
      <c r="Y840" s="66"/>
      <c r="Z840" s="66"/>
      <c r="AA840" s="66"/>
    </row>
    <row r="841" spans="1:27" x14ac:dyDescent="0.25">
      <c r="A841" s="66"/>
      <c r="B841" s="66"/>
      <c r="C841" s="66"/>
      <c r="D841" s="66"/>
      <c r="E841" s="66"/>
      <c r="F841" s="66"/>
      <c r="G841" s="66"/>
      <c r="H841" s="66"/>
      <c r="I841" s="66"/>
      <c r="J841" s="66"/>
      <c r="K841" s="66"/>
      <c r="L841" s="66"/>
      <c r="M841" s="66"/>
      <c r="N841" s="66"/>
      <c r="O841" s="66"/>
      <c r="P841" s="66"/>
      <c r="Q841" s="66"/>
      <c r="R841" s="66"/>
      <c r="S841" s="66"/>
      <c r="T841" s="66"/>
      <c r="U841" s="66"/>
      <c r="V841" s="66"/>
      <c r="W841" s="66"/>
      <c r="X841" s="66"/>
      <c r="Y841" s="66"/>
      <c r="Z841" s="66"/>
      <c r="AA841" s="66"/>
    </row>
    <row r="842" spans="1:27" x14ac:dyDescent="0.25">
      <c r="A842" s="66"/>
      <c r="B842" s="66"/>
      <c r="C842" s="66"/>
      <c r="D842" s="66"/>
      <c r="E842" s="66"/>
      <c r="F842" s="66"/>
      <c r="G842" s="66"/>
      <c r="H842" s="66"/>
      <c r="I842" s="66"/>
      <c r="J842" s="66"/>
      <c r="K842" s="66"/>
      <c r="L842" s="66"/>
      <c r="M842" s="66"/>
      <c r="N842" s="66"/>
      <c r="O842" s="66"/>
      <c r="P842" s="66"/>
      <c r="Q842" s="66"/>
      <c r="R842" s="66"/>
      <c r="S842" s="66"/>
      <c r="T842" s="66"/>
      <c r="U842" s="66"/>
      <c r="V842" s="66"/>
      <c r="W842" s="66"/>
      <c r="X842" s="66"/>
      <c r="Y842" s="66"/>
      <c r="Z842" s="66"/>
      <c r="AA842" s="66"/>
    </row>
    <row r="843" spans="1:27" x14ac:dyDescent="0.25">
      <c r="A843" s="66"/>
      <c r="B843" s="66"/>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c r="AA843" s="66"/>
    </row>
    <row r="844" spans="1:27" x14ac:dyDescent="0.25">
      <c r="A844" s="66"/>
      <c r="B844" s="66"/>
      <c r="C844" s="66"/>
      <c r="D844" s="66"/>
      <c r="E844" s="66"/>
      <c r="F844" s="66"/>
      <c r="G844" s="66"/>
      <c r="H844" s="66"/>
      <c r="I844" s="66"/>
      <c r="J844" s="66"/>
      <c r="K844" s="66"/>
      <c r="L844" s="66"/>
      <c r="M844" s="66"/>
      <c r="N844" s="66"/>
      <c r="O844" s="66"/>
      <c r="P844" s="66"/>
      <c r="Q844" s="66"/>
      <c r="R844" s="66"/>
      <c r="S844" s="66"/>
      <c r="T844" s="66"/>
      <c r="U844" s="66"/>
      <c r="V844" s="66"/>
      <c r="W844" s="66"/>
      <c r="X844" s="66"/>
      <c r="Y844" s="66"/>
      <c r="Z844" s="66"/>
      <c r="AA844" s="66"/>
    </row>
    <row r="845" spans="1:27" x14ac:dyDescent="0.25">
      <c r="A845" s="66"/>
      <c r="B845" s="66"/>
      <c r="C845" s="66"/>
      <c r="D845" s="66"/>
      <c r="E845" s="66"/>
      <c r="F845" s="66"/>
      <c r="G845" s="66"/>
      <c r="H845" s="66"/>
      <c r="I845" s="66"/>
      <c r="J845" s="66"/>
      <c r="K845" s="66"/>
      <c r="L845" s="66"/>
      <c r="M845" s="66"/>
      <c r="N845" s="66"/>
      <c r="O845" s="66"/>
      <c r="P845" s="66"/>
      <c r="Q845" s="66"/>
      <c r="R845" s="66"/>
      <c r="S845" s="66"/>
      <c r="T845" s="66"/>
      <c r="U845" s="66"/>
      <c r="V845" s="66"/>
      <c r="W845" s="66"/>
      <c r="X845" s="66"/>
      <c r="Y845" s="66"/>
      <c r="Z845" s="66"/>
      <c r="AA845" s="66"/>
    </row>
    <row r="846" spans="1:27" x14ac:dyDescent="0.25">
      <c r="A846" s="66"/>
      <c r="B846" s="66"/>
      <c r="C846" s="66"/>
      <c r="D846" s="66"/>
      <c r="E846" s="66"/>
      <c r="F846" s="66"/>
      <c r="G846" s="66"/>
      <c r="H846" s="66"/>
      <c r="I846" s="66"/>
      <c r="J846" s="66"/>
      <c r="K846" s="66"/>
      <c r="L846" s="66"/>
      <c r="M846" s="66"/>
      <c r="N846" s="66"/>
      <c r="O846" s="66"/>
      <c r="P846" s="66"/>
      <c r="Q846" s="66"/>
      <c r="R846" s="66"/>
      <c r="S846" s="66"/>
      <c r="T846" s="66"/>
      <c r="U846" s="66"/>
      <c r="V846" s="66"/>
      <c r="W846" s="66"/>
      <c r="X846" s="66"/>
      <c r="Y846" s="66"/>
      <c r="Z846" s="66"/>
      <c r="AA846" s="66"/>
    </row>
    <row r="847" spans="1:27" x14ac:dyDescent="0.25">
      <c r="A847" s="66"/>
      <c r="B847" s="66"/>
      <c r="C847" s="66"/>
      <c r="D847" s="66"/>
      <c r="E847" s="66"/>
      <c r="F847" s="66"/>
      <c r="G847" s="66"/>
      <c r="H847" s="66"/>
      <c r="I847" s="66"/>
      <c r="J847" s="66"/>
      <c r="K847" s="66"/>
      <c r="L847" s="66"/>
      <c r="M847" s="66"/>
      <c r="N847" s="66"/>
      <c r="O847" s="66"/>
      <c r="P847" s="66"/>
      <c r="Q847" s="66"/>
      <c r="R847" s="66"/>
      <c r="S847" s="66"/>
      <c r="T847" s="66"/>
      <c r="U847" s="66"/>
      <c r="V847" s="66"/>
      <c r="W847" s="66"/>
      <c r="X847" s="66"/>
      <c r="Y847" s="66"/>
      <c r="Z847" s="66"/>
      <c r="AA847" s="66"/>
    </row>
    <row r="848" spans="1:27" x14ac:dyDescent="0.25">
      <c r="A848" s="66"/>
      <c r="B848" s="66"/>
      <c r="C848" s="66"/>
      <c r="D848" s="66"/>
      <c r="E848" s="66"/>
      <c r="F848" s="66"/>
      <c r="G848" s="66"/>
      <c r="H848" s="66"/>
      <c r="I848" s="66"/>
      <c r="J848" s="66"/>
      <c r="K848" s="66"/>
      <c r="L848" s="66"/>
      <c r="M848" s="66"/>
      <c r="N848" s="66"/>
      <c r="O848" s="66"/>
      <c r="P848" s="66"/>
      <c r="Q848" s="66"/>
      <c r="R848" s="66"/>
      <c r="S848" s="66"/>
      <c r="T848" s="66"/>
      <c r="U848" s="66"/>
      <c r="V848" s="66"/>
      <c r="W848" s="66"/>
      <c r="X848" s="66"/>
      <c r="Y848" s="66"/>
      <c r="Z848" s="66"/>
      <c r="AA848" s="66"/>
    </row>
    <row r="849" spans="1:27" x14ac:dyDescent="0.25">
      <c r="A849" s="66"/>
      <c r="B849" s="66"/>
      <c r="C849" s="66"/>
      <c r="D849" s="66"/>
      <c r="E849" s="66"/>
      <c r="F849" s="66"/>
      <c r="G849" s="66"/>
      <c r="H849" s="66"/>
      <c r="I849" s="66"/>
      <c r="J849" s="66"/>
      <c r="K849" s="66"/>
      <c r="L849" s="66"/>
      <c r="M849" s="66"/>
      <c r="N849" s="66"/>
      <c r="O849" s="66"/>
      <c r="P849" s="66"/>
      <c r="Q849" s="66"/>
      <c r="R849" s="66"/>
      <c r="S849" s="66"/>
      <c r="T849" s="66"/>
      <c r="U849" s="66"/>
      <c r="V849" s="66"/>
      <c r="W849" s="66"/>
      <c r="X849" s="66"/>
      <c r="Y849" s="66"/>
      <c r="Z849" s="66"/>
      <c r="AA849" s="66"/>
    </row>
    <row r="850" spans="1:27" x14ac:dyDescent="0.25">
      <c r="A850" s="66"/>
      <c r="B850" s="66"/>
      <c r="C850" s="66"/>
      <c r="D850" s="66"/>
      <c r="E850" s="66"/>
      <c r="F850" s="66"/>
      <c r="G850" s="66"/>
      <c r="H850" s="66"/>
      <c r="I850" s="66"/>
      <c r="J850" s="66"/>
      <c r="K850" s="66"/>
      <c r="L850" s="66"/>
      <c r="M850" s="66"/>
      <c r="N850" s="66"/>
      <c r="O850" s="66"/>
      <c r="P850" s="66"/>
      <c r="Q850" s="66"/>
      <c r="R850" s="66"/>
      <c r="S850" s="66"/>
      <c r="T850" s="66"/>
      <c r="U850" s="66"/>
      <c r="V850" s="66"/>
      <c r="W850" s="66"/>
      <c r="X850" s="66"/>
      <c r="Y850" s="66"/>
      <c r="Z850" s="66"/>
      <c r="AA850" s="66"/>
    </row>
    <row r="851" spans="1:27" x14ac:dyDescent="0.25">
      <c r="A851" s="66"/>
      <c r="B851" s="66"/>
      <c r="C851" s="66"/>
      <c r="D851" s="66"/>
      <c r="E851" s="66"/>
      <c r="F851" s="66"/>
      <c r="G851" s="66"/>
      <c r="H851" s="66"/>
      <c r="I851" s="66"/>
      <c r="J851" s="66"/>
      <c r="K851" s="66"/>
      <c r="L851" s="66"/>
      <c r="M851" s="66"/>
      <c r="N851" s="66"/>
      <c r="O851" s="66"/>
      <c r="P851" s="66"/>
      <c r="Q851" s="66"/>
      <c r="R851" s="66"/>
      <c r="S851" s="66"/>
      <c r="T851" s="66"/>
      <c r="U851" s="66"/>
      <c r="V851" s="66"/>
      <c r="W851" s="66"/>
      <c r="X851" s="66"/>
      <c r="Y851" s="66"/>
      <c r="Z851" s="66"/>
      <c r="AA851" s="66"/>
    </row>
    <row r="852" spans="1:27" x14ac:dyDescent="0.25">
      <c r="A852" s="66"/>
      <c r="B852" s="66"/>
      <c r="C852" s="66"/>
      <c r="D852" s="66"/>
      <c r="E852" s="66"/>
      <c r="F852" s="66"/>
      <c r="G852" s="66"/>
      <c r="H852" s="66"/>
      <c r="I852" s="66"/>
      <c r="J852" s="66"/>
      <c r="K852" s="66"/>
      <c r="L852" s="66"/>
      <c r="M852" s="66"/>
      <c r="N852" s="66"/>
      <c r="O852" s="66"/>
      <c r="P852" s="66"/>
      <c r="Q852" s="66"/>
      <c r="R852" s="66"/>
      <c r="S852" s="66"/>
      <c r="T852" s="66"/>
      <c r="U852" s="66"/>
      <c r="V852" s="66"/>
      <c r="W852" s="66"/>
      <c r="X852" s="66"/>
      <c r="Y852" s="66"/>
      <c r="Z852" s="66"/>
      <c r="AA852" s="66"/>
    </row>
    <row r="853" spans="1:27" x14ac:dyDescent="0.25">
      <c r="A853" s="66"/>
      <c r="B853" s="66"/>
      <c r="C853" s="66"/>
      <c r="D853" s="66"/>
      <c r="E853" s="66"/>
      <c r="F853" s="66"/>
      <c r="G853" s="66"/>
      <c r="H853" s="66"/>
      <c r="I853" s="66"/>
      <c r="J853" s="66"/>
      <c r="K853" s="66"/>
      <c r="L853" s="66"/>
      <c r="M853" s="66"/>
      <c r="N853" s="66"/>
      <c r="O853" s="66"/>
      <c r="P853" s="66"/>
      <c r="Q853" s="66"/>
      <c r="R853" s="66"/>
      <c r="S853" s="66"/>
      <c r="T853" s="66"/>
      <c r="U853" s="66"/>
      <c r="V853" s="66"/>
      <c r="W853" s="66"/>
      <c r="X853" s="66"/>
      <c r="Y853" s="66"/>
      <c r="Z853" s="66"/>
      <c r="AA853" s="66"/>
    </row>
    <row r="854" spans="1:27" x14ac:dyDescent="0.25">
      <c r="A854" s="66"/>
      <c r="B854" s="66"/>
      <c r="C854" s="66"/>
      <c r="D854" s="66"/>
      <c r="E854" s="66"/>
      <c r="F854" s="66"/>
      <c r="G854" s="66"/>
      <c r="H854" s="66"/>
      <c r="I854" s="66"/>
      <c r="J854" s="66"/>
      <c r="K854" s="66"/>
      <c r="L854" s="66"/>
      <c r="M854" s="66"/>
      <c r="N854" s="66"/>
      <c r="O854" s="66"/>
      <c r="P854" s="66"/>
      <c r="Q854" s="66"/>
      <c r="R854" s="66"/>
      <c r="S854" s="66"/>
      <c r="T854" s="66"/>
      <c r="U854" s="66"/>
      <c r="V854" s="66"/>
      <c r="W854" s="66"/>
      <c r="X854" s="66"/>
      <c r="Y854" s="66"/>
      <c r="Z854" s="66"/>
      <c r="AA854" s="66"/>
    </row>
    <row r="855" spans="1:27" x14ac:dyDescent="0.25">
      <c r="A855" s="66"/>
      <c r="B855" s="66"/>
      <c r="C855" s="66"/>
      <c r="D855" s="66"/>
      <c r="E855" s="66"/>
      <c r="F855" s="66"/>
      <c r="G855" s="66"/>
      <c r="H855" s="66"/>
      <c r="I855" s="66"/>
      <c r="J855" s="66"/>
      <c r="K855" s="66"/>
      <c r="L855" s="66"/>
      <c r="M855" s="66"/>
      <c r="N855" s="66"/>
      <c r="O855" s="66"/>
      <c r="P855" s="66"/>
      <c r="Q855" s="66"/>
      <c r="R855" s="66"/>
      <c r="S855" s="66"/>
      <c r="T855" s="66"/>
      <c r="U855" s="66"/>
      <c r="V855" s="66"/>
      <c r="W855" s="66"/>
      <c r="X855" s="66"/>
      <c r="Y855" s="66"/>
      <c r="Z855" s="66"/>
      <c r="AA855" s="66"/>
    </row>
    <row r="856" spans="1:27" x14ac:dyDescent="0.25">
      <c r="A856" s="66"/>
      <c r="B856" s="66"/>
      <c r="C856" s="66"/>
      <c r="D856" s="66"/>
      <c r="E856" s="66"/>
      <c r="F856" s="66"/>
      <c r="G856" s="66"/>
      <c r="H856" s="66"/>
      <c r="I856" s="66"/>
      <c r="J856" s="66"/>
      <c r="K856" s="66"/>
      <c r="L856" s="66"/>
      <c r="M856" s="66"/>
      <c r="N856" s="66"/>
      <c r="O856" s="66"/>
      <c r="P856" s="66"/>
      <c r="Q856" s="66"/>
      <c r="R856" s="66"/>
      <c r="S856" s="66"/>
      <c r="T856" s="66"/>
      <c r="U856" s="66"/>
      <c r="V856" s="66"/>
      <c r="W856" s="66"/>
      <c r="X856" s="66"/>
      <c r="Y856" s="66"/>
      <c r="Z856" s="66"/>
      <c r="AA856" s="66"/>
    </row>
    <row r="857" spans="1:27" x14ac:dyDescent="0.25">
      <c r="A857" s="66"/>
      <c r="B857" s="66"/>
      <c r="C857" s="66"/>
      <c r="D857" s="66"/>
      <c r="E857" s="66"/>
      <c r="F857" s="66"/>
      <c r="G857" s="66"/>
      <c r="H857" s="66"/>
      <c r="I857" s="66"/>
      <c r="J857" s="66"/>
      <c r="K857" s="66"/>
      <c r="L857" s="66"/>
      <c r="M857" s="66"/>
      <c r="N857" s="66"/>
      <c r="O857" s="66"/>
      <c r="P857" s="66"/>
      <c r="Q857" s="66"/>
      <c r="R857" s="66"/>
      <c r="S857" s="66"/>
      <c r="T857" s="66"/>
      <c r="U857" s="66"/>
      <c r="V857" s="66"/>
      <c r="W857" s="66"/>
      <c r="X857" s="66"/>
      <c r="Y857" s="66"/>
      <c r="Z857" s="66"/>
      <c r="AA857" s="66"/>
    </row>
    <row r="858" spans="1:27" x14ac:dyDescent="0.25">
      <c r="A858" s="66"/>
      <c r="B858" s="66"/>
      <c r="C858" s="66"/>
      <c r="D858" s="66"/>
      <c r="E858" s="66"/>
      <c r="F858" s="66"/>
      <c r="G858" s="66"/>
      <c r="H858" s="66"/>
      <c r="I858" s="66"/>
      <c r="J858" s="66"/>
      <c r="K858" s="66"/>
      <c r="L858" s="66"/>
      <c r="M858" s="66"/>
      <c r="N858" s="66"/>
      <c r="O858" s="66"/>
      <c r="P858" s="66"/>
      <c r="Q858" s="66"/>
      <c r="R858" s="66"/>
      <c r="S858" s="66"/>
      <c r="T858" s="66"/>
      <c r="U858" s="66"/>
      <c r="V858" s="66"/>
      <c r="W858" s="66"/>
      <c r="X858" s="66"/>
      <c r="Y858" s="66"/>
      <c r="Z858" s="66"/>
      <c r="AA858" s="66"/>
    </row>
    <row r="859" spans="1:27" x14ac:dyDescent="0.25">
      <c r="A859" s="66"/>
      <c r="B859" s="66"/>
      <c r="C859" s="66"/>
      <c r="D859" s="66"/>
      <c r="E859" s="66"/>
      <c r="F859" s="66"/>
      <c r="G859" s="66"/>
      <c r="H859" s="66"/>
      <c r="I859" s="66"/>
      <c r="J859" s="66"/>
      <c r="K859" s="66"/>
      <c r="L859" s="66"/>
      <c r="M859" s="66"/>
      <c r="N859" s="66"/>
      <c r="O859" s="66"/>
      <c r="P859" s="66"/>
      <c r="Q859" s="66"/>
      <c r="R859" s="66"/>
      <c r="S859" s="66"/>
      <c r="T859" s="66"/>
      <c r="U859" s="66"/>
      <c r="V859" s="66"/>
      <c r="W859" s="66"/>
      <c r="X859" s="66"/>
      <c r="Y859" s="66"/>
      <c r="Z859" s="66"/>
      <c r="AA859" s="66"/>
    </row>
    <row r="860" spans="1:27" x14ac:dyDescent="0.25">
      <c r="A860" s="66"/>
      <c r="B860" s="66"/>
      <c r="C860" s="66"/>
      <c r="D860" s="66"/>
      <c r="E860" s="66"/>
      <c r="F860" s="66"/>
      <c r="G860" s="66"/>
      <c r="H860" s="66"/>
      <c r="I860" s="66"/>
      <c r="J860" s="66"/>
      <c r="K860" s="66"/>
      <c r="L860" s="66"/>
      <c r="M860" s="66"/>
      <c r="N860" s="66"/>
      <c r="O860" s="66"/>
      <c r="P860" s="66"/>
      <c r="Q860" s="66"/>
      <c r="R860" s="66"/>
      <c r="S860" s="66"/>
      <c r="T860" s="66"/>
      <c r="U860" s="66"/>
      <c r="V860" s="66"/>
      <c r="W860" s="66"/>
      <c r="X860" s="66"/>
      <c r="Y860" s="66"/>
      <c r="Z860" s="66"/>
      <c r="AA860" s="66"/>
    </row>
    <row r="861" spans="1:27" x14ac:dyDescent="0.25">
      <c r="A861" s="66"/>
      <c r="B861" s="66"/>
      <c r="C861" s="66"/>
      <c r="D861" s="66"/>
      <c r="E861" s="66"/>
      <c r="F861" s="66"/>
      <c r="G861" s="66"/>
      <c r="H861" s="66"/>
      <c r="I861" s="66"/>
      <c r="J861" s="66"/>
      <c r="K861" s="66"/>
      <c r="L861" s="66"/>
      <c r="M861" s="66"/>
      <c r="N861" s="66"/>
      <c r="O861" s="66"/>
      <c r="P861" s="66"/>
      <c r="Q861" s="66"/>
      <c r="R861" s="66"/>
      <c r="S861" s="66"/>
      <c r="T861" s="66"/>
      <c r="U861" s="66"/>
      <c r="V861" s="66"/>
      <c r="W861" s="66"/>
      <c r="X861" s="66"/>
      <c r="Y861" s="66"/>
      <c r="Z861" s="66"/>
      <c r="AA861" s="66"/>
    </row>
    <row r="862" spans="1:27" x14ac:dyDescent="0.25">
      <c r="A862" s="66"/>
      <c r="B862" s="66"/>
      <c r="C862" s="66"/>
      <c r="D862" s="66"/>
      <c r="E862" s="66"/>
      <c r="F862" s="66"/>
      <c r="G862" s="66"/>
      <c r="H862" s="66"/>
      <c r="I862" s="66"/>
      <c r="J862" s="66"/>
      <c r="K862" s="66"/>
      <c r="L862" s="66"/>
      <c r="M862" s="66"/>
      <c r="N862" s="66"/>
      <c r="O862" s="66"/>
      <c r="P862" s="66"/>
      <c r="Q862" s="66"/>
      <c r="R862" s="66"/>
      <c r="S862" s="66"/>
      <c r="T862" s="66"/>
      <c r="U862" s="66"/>
      <c r="V862" s="66"/>
      <c r="W862" s="66"/>
      <c r="X862" s="66"/>
      <c r="Y862" s="66"/>
      <c r="Z862" s="66"/>
      <c r="AA862" s="66"/>
    </row>
    <row r="863" spans="1:27" x14ac:dyDescent="0.25">
      <c r="A863" s="66"/>
      <c r="B863" s="66"/>
      <c r="C863" s="66"/>
      <c r="D863" s="66"/>
      <c r="E863" s="66"/>
      <c r="F863" s="66"/>
      <c r="G863" s="66"/>
      <c r="H863" s="66"/>
      <c r="I863" s="66"/>
      <c r="J863" s="66"/>
      <c r="K863" s="66"/>
      <c r="L863" s="66"/>
      <c r="M863" s="66"/>
      <c r="N863" s="66"/>
      <c r="O863" s="66"/>
      <c r="P863" s="66"/>
      <c r="Q863" s="66"/>
      <c r="R863" s="66"/>
      <c r="S863" s="66"/>
      <c r="T863" s="66"/>
      <c r="U863" s="66"/>
      <c r="V863" s="66"/>
      <c r="W863" s="66"/>
      <c r="X863" s="66"/>
      <c r="Y863" s="66"/>
      <c r="Z863" s="66"/>
      <c r="AA863" s="66"/>
    </row>
    <row r="864" spans="1:27" x14ac:dyDescent="0.25">
      <c r="A864" s="66"/>
      <c r="B864" s="66"/>
      <c r="C864" s="66"/>
      <c r="D864" s="66"/>
      <c r="E864" s="66"/>
      <c r="F864" s="66"/>
      <c r="G864" s="66"/>
      <c r="H864" s="66"/>
      <c r="I864" s="66"/>
      <c r="J864" s="66"/>
      <c r="K864" s="66"/>
      <c r="L864" s="66"/>
      <c r="M864" s="66"/>
      <c r="N864" s="66"/>
      <c r="O864" s="66"/>
      <c r="P864" s="66"/>
      <c r="Q864" s="66"/>
      <c r="R864" s="66"/>
      <c r="S864" s="66"/>
      <c r="T864" s="66"/>
      <c r="U864" s="66"/>
      <c r="V864" s="66"/>
      <c r="W864" s="66"/>
      <c r="X864" s="66"/>
      <c r="Y864" s="66"/>
      <c r="Z864" s="66"/>
      <c r="AA864" s="66"/>
    </row>
    <row r="865" spans="1:27" x14ac:dyDescent="0.25">
      <c r="A865" s="66"/>
      <c r="B865" s="66"/>
      <c r="C865" s="66"/>
      <c r="D865" s="66"/>
      <c r="E865" s="66"/>
      <c r="F865" s="66"/>
      <c r="G865" s="66"/>
      <c r="H865" s="66"/>
      <c r="I865" s="66"/>
      <c r="J865" s="66"/>
      <c r="K865" s="66"/>
      <c r="L865" s="66"/>
      <c r="M865" s="66"/>
      <c r="N865" s="66"/>
      <c r="O865" s="66"/>
      <c r="P865" s="66"/>
      <c r="Q865" s="66"/>
      <c r="R865" s="66"/>
      <c r="S865" s="66"/>
      <c r="T865" s="66"/>
      <c r="U865" s="66"/>
      <c r="V865" s="66"/>
      <c r="W865" s="66"/>
      <c r="X865" s="66"/>
      <c r="Y865" s="66"/>
      <c r="Z865" s="66"/>
      <c r="AA865" s="66"/>
    </row>
    <row r="866" spans="1:27" x14ac:dyDescent="0.25">
      <c r="A866" s="66"/>
      <c r="B866" s="66"/>
      <c r="C866" s="66"/>
      <c r="D866" s="66"/>
      <c r="E866" s="66"/>
      <c r="F866" s="66"/>
      <c r="G866" s="66"/>
      <c r="H866" s="66"/>
      <c r="I866" s="66"/>
      <c r="J866" s="66"/>
      <c r="K866" s="66"/>
      <c r="L866" s="66"/>
      <c r="M866" s="66"/>
      <c r="N866" s="66"/>
      <c r="O866" s="66"/>
      <c r="P866" s="66"/>
      <c r="Q866" s="66"/>
      <c r="R866" s="66"/>
      <c r="S866" s="66"/>
      <c r="T866" s="66"/>
      <c r="U866" s="66"/>
      <c r="V866" s="66"/>
      <c r="W866" s="66"/>
      <c r="X866" s="66"/>
      <c r="Y866" s="66"/>
      <c r="Z866" s="66"/>
      <c r="AA866" s="66"/>
    </row>
    <row r="867" spans="1:27" x14ac:dyDescent="0.25">
      <c r="A867" s="66"/>
      <c r="B867" s="66"/>
      <c r="C867" s="66"/>
      <c r="D867" s="66"/>
      <c r="E867" s="66"/>
      <c r="F867" s="66"/>
      <c r="G867" s="66"/>
      <c r="H867" s="66"/>
      <c r="I867" s="66"/>
      <c r="J867" s="66"/>
      <c r="K867" s="66"/>
      <c r="L867" s="66"/>
      <c r="M867" s="66"/>
      <c r="N867" s="66"/>
      <c r="O867" s="66"/>
      <c r="P867" s="66"/>
      <c r="Q867" s="66"/>
      <c r="R867" s="66"/>
      <c r="S867" s="66"/>
      <c r="T867" s="66"/>
      <c r="U867" s="66"/>
      <c r="V867" s="66"/>
      <c r="W867" s="66"/>
      <c r="X867" s="66"/>
      <c r="Y867" s="66"/>
      <c r="Z867" s="66"/>
      <c r="AA867" s="66"/>
    </row>
    <row r="868" spans="1:27" x14ac:dyDescent="0.25">
      <c r="A868" s="66"/>
      <c r="B868" s="66"/>
      <c r="C868" s="66"/>
      <c r="D868" s="66"/>
      <c r="E868" s="66"/>
      <c r="F868" s="66"/>
      <c r="G868" s="66"/>
      <c r="H868" s="66"/>
      <c r="I868" s="66"/>
      <c r="J868" s="66"/>
      <c r="K868" s="66"/>
      <c r="L868" s="66"/>
      <c r="M868" s="66"/>
      <c r="N868" s="66"/>
      <c r="O868" s="66"/>
      <c r="P868" s="66"/>
      <c r="Q868" s="66"/>
      <c r="R868" s="66"/>
      <c r="S868" s="66"/>
      <c r="T868" s="66"/>
      <c r="U868" s="66"/>
      <c r="V868" s="66"/>
      <c r="W868" s="66"/>
      <c r="X868" s="66"/>
      <c r="Y868" s="66"/>
      <c r="Z868" s="66"/>
      <c r="AA868" s="66"/>
    </row>
    <row r="869" spans="1:27" x14ac:dyDescent="0.25">
      <c r="A869" s="66"/>
      <c r="B869" s="66"/>
      <c r="C869" s="66"/>
      <c r="D869" s="66"/>
      <c r="E869" s="66"/>
      <c r="F869" s="66"/>
      <c r="G869" s="66"/>
      <c r="H869" s="66"/>
      <c r="I869" s="66"/>
      <c r="J869" s="66"/>
      <c r="K869" s="66"/>
      <c r="L869" s="66"/>
      <c r="M869" s="66"/>
      <c r="N869" s="66"/>
      <c r="O869" s="66"/>
      <c r="P869" s="66"/>
      <c r="Q869" s="66"/>
      <c r="R869" s="66"/>
      <c r="S869" s="66"/>
      <c r="T869" s="66"/>
      <c r="U869" s="66"/>
      <c r="V869" s="66"/>
      <c r="W869" s="66"/>
      <c r="X869" s="66"/>
      <c r="Y869" s="66"/>
      <c r="Z869" s="66"/>
      <c r="AA869" s="66"/>
    </row>
    <row r="870" spans="1:27" x14ac:dyDescent="0.25">
      <c r="A870" s="66"/>
      <c r="B870" s="66"/>
      <c r="C870" s="66"/>
      <c r="D870" s="66"/>
      <c r="E870" s="66"/>
      <c r="F870" s="66"/>
      <c r="G870" s="66"/>
      <c r="H870" s="66"/>
      <c r="I870" s="66"/>
      <c r="J870" s="66"/>
      <c r="K870" s="66"/>
      <c r="L870" s="66"/>
      <c r="M870" s="66"/>
      <c r="N870" s="66"/>
      <c r="O870" s="66"/>
      <c r="P870" s="66"/>
      <c r="Q870" s="66"/>
      <c r="R870" s="66"/>
      <c r="S870" s="66"/>
      <c r="T870" s="66"/>
      <c r="U870" s="66"/>
      <c r="V870" s="66"/>
      <c r="W870" s="66"/>
      <c r="X870" s="66"/>
      <c r="Y870" s="66"/>
      <c r="Z870" s="66"/>
      <c r="AA870" s="66"/>
    </row>
    <row r="871" spans="1:27" x14ac:dyDescent="0.25">
      <c r="A871" s="66"/>
      <c r="B871" s="66"/>
      <c r="C871" s="66"/>
      <c r="D871" s="66"/>
      <c r="E871" s="66"/>
      <c r="F871" s="66"/>
      <c r="G871" s="66"/>
      <c r="H871" s="66"/>
      <c r="I871" s="66"/>
      <c r="J871" s="66"/>
      <c r="K871" s="66"/>
      <c r="L871" s="66"/>
      <c r="M871" s="66"/>
      <c r="N871" s="66"/>
      <c r="O871" s="66"/>
      <c r="P871" s="66"/>
      <c r="Q871" s="66"/>
      <c r="R871" s="66"/>
      <c r="S871" s="66"/>
      <c r="T871" s="66"/>
      <c r="U871" s="66"/>
      <c r="V871" s="66"/>
      <c r="W871" s="66"/>
      <c r="X871" s="66"/>
      <c r="Y871" s="66"/>
      <c r="Z871" s="66"/>
      <c r="AA871" s="66"/>
    </row>
    <row r="872" spans="1:27" x14ac:dyDescent="0.25">
      <c r="A872" s="66"/>
      <c r="B872" s="66"/>
      <c r="C872" s="66"/>
      <c r="D872" s="66"/>
      <c r="E872" s="66"/>
      <c r="F872" s="66"/>
      <c r="G872" s="66"/>
      <c r="H872" s="66"/>
      <c r="I872" s="66"/>
      <c r="J872" s="66"/>
      <c r="K872" s="66"/>
      <c r="L872" s="66"/>
      <c r="M872" s="66"/>
      <c r="N872" s="66"/>
      <c r="O872" s="66"/>
      <c r="P872" s="66"/>
      <c r="Q872" s="66"/>
      <c r="R872" s="66"/>
      <c r="S872" s="66"/>
      <c r="T872" s="66"/>
      <c r="U872" s="66"/>
      <c r="V872" s="66"/>
      <c r="W872" s="66"/>
      <c r="X872" s="66"/>
      <c r="Y872" s="66"/>
      <c r="Z872" s="66"/>
      <c r="AA872" s="66"/>
    </row>
    <row r="873" spans="1:27" x14ac:dyDescent="0.25">
      <c r="A873" s="66"/>
      <c r="B873" s="66"/>
      <c r="C873" s="66"/>
      <c r="D873" s="66"/>
      <c r="E873" s="66"/>
      <c r="F873" s="66"/>
      <c r="G873" s="66"/>
      <c r="H873" s="66"/>
      <c r="I873" s="66"/>
      <c r="J873" s="66"/>
      <c r="K873" s="66"/>
      <c r="L873" s="66"/>
      <c r="M873" s="66"/>
      <c r="N873" s="66"/>
      <c r="O873" s="66"/>
      <c r="P873" s="66"/>
      <c r="Q873" s="66"/>
      <c r="R873" s="66"/>
      <c r="S873" s="66"/>
      <c r="T873" s="66"/>
      <c r="U873" s="66"/>
      <c r="V873" s="66"/>
      <c r="W873" s="66"/>
      <c r="X873" s="66"/>
      <c r="Y873" s="66"/>
      <c r="Z873" s="66"/>
      <c r="AA873" s="66"/>
    </row>
    <row r="874" spans="1:27" x14ac:dyDescent="0.25">
      <c r="A874" s="66"/>
      <c r="B874" s="66"/>
      <c r="C874" s="66"/>
      <c r="D874" s="66"/>
      <c r="E874" s="66"/>
      <c r="F874" s="66"/>
      <c r="G874" s="66"/>
      <c r="H874" s="66"/>
      <c r="I874" s="66"/>
      <c r="J874" s="66"/>
      <c r="K874" s="66"/>
      <c r="L874" s="66"/>
      <c r="M874" s="66"/>
      <c r="N874" s="66"/>
      <c r="O874" s="66"/>
      <c r="P874" s="66"/>
      <c r="Q874" s="66"/>
      <c r="R874" s="66"/>
      <c r="S874" s="66"/>
      <c r="T874" s="66"/>
      <c r="U874" s="66"/>
      <c r="V874" s="66"/>
      <c r="W874" s="66"/>
      <c r="X874" s="66"/>
      <c r="Y874" s="66"/>
      <c r="Z874" s="66"/>
      <c r="AA874" s="66"/>
    </row>
    <row r="875" spans="1:27" x14ac:dyDescent="0.25">
      <c r="A875" s="66"/>
      <c r="B875" s="66"/>
      <c r="C875" s="66"/>
      <c r="D875" s="66"/>
      <c r="E875" s="66"/>
      <c r="F875" s="66"/>
      <c r="G875" s="66"/>
      <c r="H875" s="66"/>
      <c r="I875" s="66"/>
      <c r="J875" s="66"/>
      <c r="K875" s="66"/>
      <c r="L875" s="66"/>
      <c r="M875" s="66"/>
      <c r="N875" s="66"/>
      <c r="O875" s="66"/>
      <c r="P875" s="66"/>
      <c r="Q875" s="66"/>
      <c r="R875" s="66"/>
      <c r="S875" s="66"/>
      <c r="T875" s="66"/>
      <c r="U875" s="66"/>
      <c r="V875" s="66"/>
      <c r="W875" s="66"/>
      <c r="X875" s="66"/>
      <c r="Y875" s="66"/>
      <c r="Z875" s="66"/>
      <c r="AA875" s="66"/>
    </row>
    <row r="876" spans="1:27" x14ac:dyDescent="0.25">
      <c r="A876" s="66"/>
      <c r="B876" s="66"/>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c r="AA876" s="66"/>
    </row>
    <row r="877" spans="1:27" x14ac:dyDescent="0.25">
      <c r="A877" s="66"/>
      <c r="B877" s="66"/>
      <c r="C877" s="66"/>
      <c r="D877" s="66"/>
      <c r="E877" s="66"/>
      <c r="F877" s="66"/>
      <c r="G877" s="66"/>
      <c r="H877" s="66"/>
      <c r="I877" s="66"/>
      <c r="J877" s="66"/>
      <c r="K877" s="66"/>
      <c r="L877" s="66"/>
      <c r="M877" s="66"/>
      <c r="N877" s="66"/>
      <c r="O877" s="66"/>
      <c r="P877" s="66"/>
      <c r="Q877" s="66"/>
      <c r="R877" s="66"/>
      <c r="S877" s="66"/>
      <c r="T877" s="66"/>
      <c r="U877" s="66"/>
      <c r="V877" s="66"/>
      <c r="W877" s="66"/>
      <c r="X877" s="66"/>
      <c r="Y877" s="66"/>
      <c r="Z877" s="66"/>
      <c r="AA877" s="66"/>
    </row>
    <row r="878" spans="1:27" x14ac:dyDescent="0.25">
      <c r="A878" s="66"/>
      <c r="B878" s="66"/>
      <c r="C878" s="66"/>
      <c r="D878" s="66"/>
      <c r="E878" s="66"/>
      <c r="F878" s="66"/>
      <c r="G878" s="66"/>
      <c r="H878" s="66"/>
      <c r="I878" s="66"/>
      <c r="J878" s="66"/>
      <c r="K878" s="66"/>
      <c r="L878" s="66"/>
      <c r="M878" s="66"/>
      <c r="N878" s="66"/>
      <c r="O878" s="66"/>
      <c r="P878" s="66"/>
      <c r="Q878" s="66"/>
      <c r="R878" s="66"/>
      <c r="S878" s="66"/>
      <c r="T878" s="66"/>
      <c r="U878" s="66"/>
      <c r="V878" s="66"/>
      <c r="W878" s="66"/>
      <c r="X878" s="66"/>
      <c r="Y878" s="66"/>
      <c r="Z878" s="66"/>
      <c r="AA878" s="66"/>
    </row>
    <row r="879" spans="1:27" x14ac:dyDescent="0.25">
      <c r="A879" s="66"/>
      <c r="B879" s="66"/>
      <c r="C879" s="66"/>
      <c r="D879" s="66"/>
      <c r="E879" s="66"/>
      <c r="F879" s="66"/>
      <c r="G879" s="66"/>
      <c r="H879" s="66"/>
      <c r="I879" s="66"/>
      <c r="J879" s="66"/>
      <c r="K879" s="66"/>
      <c r="L879" s="66"/>
      <c r="M879" s="66"/>
      <c r="N879" s="66"/>
      <c r="O879" s="66"/>
      <c r="P879" s="66"/>
      <c r="Q879" s="66"/>
      <c r="R879" s="66"/>
      <c r="S879" s="66"/>
      <c r="T879" s="66"/>
      <c r="U879" s="66"/>
      <c r="V879" s="66"/>
      <c r="W879" s="66"/>
      <c r="X879" s="66"/>
      <c r="Y879" s="66"/>
      <c r="Z879" s="66"/>
      <c r="AA879" s="66"/>
    </row>
    <row r="880" spans="1:27" x14ac:dyDescent="0.25">
      <c r="A880" s="66"/>
      <c r="B880" s="66"/>
      <c r="C880" s="66"/>
      <c r="D880" s="66"/>
      <c r="E880" s="66"/>
      <c r="F880" s="66"/>
      <c r="G880" s="66"/>
      <c r="H880" s="66"/>
      <c r="I880" s="66"/>
      <c r="J880" s="66"/>
      <c r="K880" s="66"/>
      <c r="L880" s="66"/>
      <c r="M880" s="66"/>
      <c r="N880" s="66"/>
      <c r="O880" s="66"/>
      <c r="P880" s="66"/>
      <c r="Q880" s="66"/>
      <c r="R880" s="66"/>
      <c r="S880" s="66"/>
      <c r="T880" s="66"/>
      <c r="U880" s="66"/>
      <c r="V880" s="66"/>
      <c r="W880" s="66"/>
      <c r="X880" s="66"/>
      <c r="Y880" s="66"/>
      <c r="Z880" s="66"/>
      <c r="AA880" s="66"/>
    </row>
    <row r="881" spans="1:27" x14ac:dyDescent="0.25">
      <c r="A881" s="66"/>
      <c r="B881" s="66"/>
      <c r="C881" s="66"/>
      <c r="D881" s="66"/>
      <c r="E881" s="66"/>
      <c r="F881" s="66"/>
      <c r="G881" s="66"/>
      <c r="H881" s="66"/>
      <c r="I881" s="66"/>
      <c r="J881" s="66"/>
      <c r="K881" s="66"/>
      <c r="L881" s="66"/>
      <c r="M881" s="66"/>
      <c r="N881" s="66"/>
      <c r="O881" s="66"/>
      <c r="P881" s="66"/>
      <c r="Q881" s="66"/>
      <c r="R881" s="66"/>
      <c r="S881" s="66"/>
      <c r="T881" s="66"/>
      <c r="U881" s="66"/>
      <c r="V881" s="66"/>
      <c r="W881" s="66"/>
      <c r="X881" s="66"/>
      <c r="Y881" s="66"/>
      <c r="Z881" s="66"/>
      <c r="AA881" s="66"/>
    </row>
    <row r="882" spans="1:27" x14ac:dyDescent="0.25">
      <c r="A882" s="66"/>
      <c r="B882" s="66"/>
      <c r="C882" s="66"/>
      <c r="D882" s="66"/>
      <c r="E882" s="66"/>
      <c r="F882" s="66"/>
      <c r="G882" s="66"/>
      <c r="H882" s="66"/>
      <c r="I882" s="66"/>
      <c r="J882" s="66"/>
      <c r="K882" s="66"/>
      <c r="L882" s="66"/>
      <c r="M882" s="66"/>
      <c r="N882" s="66"/>
      <c r="O882" s="66"/>
      <c r="P882" s="66"/>
      <c r="Q882" s="66"/>
      <c r="R882" s="66"/>
      <c r="S882" s="66"/>
      <c r="T882" s="66"/>
      <c r="U882" s="66"/>
      <c r="V882" s="66"/>
      <c r="W882" s="66"/>
      <c r="X882" s="66"/>
      <c r="Y882" s="66"/>
      <c r="Z882" s="66"/>
      <c r="AA882" s="66"/>
    </row>
    <row r="883" spans="1:27" x14ac:dyDescent="0.25">
      <c r="A883" s="66"/>
      <c r="B883" s="66"/>
      <c r="C883" s="66"/>
      <c r="D883" s="66"/>
      <c r="E883" s="66"/>
      <c r="F883" s="66"/>
      <c r="G883" s="66"/>
      <c r="H883" s="66"/>
      <c r="I883" s="66"/>
      <c r="J883" s="66"/>
      <c r="K883" s="66"/>
      <c r="L883" s="66"/>
      <c r="M883" s="66"/>
      <c r="N883" s="66"/>
      <c r="O883" s="66"/>
      <c r="P883" s="66"/>
      <c r="Q883" s="66"/>
      <c r="R883" s="66"/>
      <c r="S883" s="66"/>
      <c r="T883" s="66"/>
      <c r="U883" s="66"/>
      <c r="V883" s="66"/>
      <c r="W883" s="66"/>
      <c r="X883" s="66"/>
      <c r="Y883" s="66"/>
      <c r="Z883" s="66"/>
      <c r="AA883" s="66"/>
    </row>
    <row r="884" spans="1:27" x14ac:dyDescent="0.25">
      <c r="A884" s="66"/>
      <c r="B884" s="66"/>
      <c r="C884" s="66"/>
      <c r="D884" s="66"/>
      <c r="E884" s="66"/>
      <c r="F884" s="66"/>
      <c r="G884" s="66"/>
      <c r="H884" s="66"/>
      <c r="I884" s="66"/>
      <c r="J884" s="66"/>
      <c r="K884" s="66"/>
      <c r="L884" s="66"/>
      <c r="M884" s="66"/>
      <c r="N884" s="66"/>
      <c r="O884" s="66"/>
      <c r="P884" s="66"/>
      <c r="Q884" s="66"/>
      <c r="R884" s="66"/>
      <c r="S884" s="66"/>
      <c r="T884" s="66"/>
      <c r="U884" s="66"/>
      <c r="V884" s="66"/>
      <c r="W884" s="66"/>
      <c r="X884" s="66"/>
      <c r="Y884" s="66"/>
      <c r="Z884" s="66"/>
      <c r="AA884" s="66"/>
    </row>
    <row r="885" spans="1:27" x14ac:dyDescent="0.25">
      <c r="A885" s="66"/>
      <c r="B885" s="66"/>
      <c r="C885" s="66"/>
      <c r="D885" s="66"/>
      <c r="E885" s="66"/>
      <c r="F885" s="66"/>
      <c r="G885" s="66"/>
      <c r="H885" s="66"/>
      <c r="I885" s="66"/>
      <c r="J885" s="66"/>
      <c r="K885" s="66"/>
      <c r="L885" s="66"/>
      <c r="M885" s="66"/>
      <c r="N885" s="66"/>
      <c r="O885" s="66"/>
      <c r="P885" s="66"/>
      <c r="Q885" s="66"/>
      <c r="R885" s="66"/>
      <c r="S885" s="66"/>
      <c r="T885" s="66"/>
      <c r="U885" s="66"/>
      <c r="V885" s="66"/>
      <c r="W885" s="66"/>
      <c r="X885" s="66"/>
      <c r="Y885" s="66"/>
      <c r="Z885" s="66"/>
      <c r="AA885" s="66"/>
    </row>
    <row r="886" spans="1:27" x14ac:dyDescent="0.25">
      <c r="A886" s="66"/>
      <c r="B886" s="66"/>
      <c r="C886" s="66"/>
      <c r="D886" s="66"/>
      <c r="E886" s="66"/>
      <c r="F886" s="66"/>
      <c r="G886" s="66"/>
      <c r="H886" s="66"/>
      <c r="I886" s="66"/>
      <c r="J886" s="66"/>
      <c r="K886" s="66"/>
      <c r="L886" s="66"/>
      <c r="M886" s="66"/>
      <c r="N886" s="66"/>
      <c r="O886" s="66"/>
      <c r="P886" s="66"/>
      <c r="Q886" s="66"/>
      <c r="R886" s="66"/>
      <c r="S886" s="66"/>
      <c r="T886" s="66"/>
      <c r="U886" s="66"/>
      <c r="V886" s="66"/>
      <c r="W886" s="66"/>
      <c r="X886" s="66"/>
      <c r="Y886" s="66"/>
      <c r="Z886" s="66"/>
      <c r="AA886" s="66"/>
    </row>
    <row r="887" spans="1:27" x14ac:dyDescent="0.25">
      <c r="A887" s="66"/>
      <c r="B887" s="66"/>
      <c r="C887" s="66"/>
      <c r="D887" s="66"/>
      <c r="E887" s="66"/>
      <c r="F887" s="66"/>
      <c r="G887" s="66"/>
      <c r="H887" s="66"/>
      <c r="I887" s="66"/>
      <c r="J887" s="66"/>
      <c r="K887" s="66"/>
      <c r="L887" s="66"/>
      <c r="M887" s="66"/>
      <c r="N887" s="66"/>
      <c r="O887" s="66"/>
      <c r="P887" s="66"/>
      <c r="Q887" s="66"/>
      <c r="R887" s="66"/>
      <c r="S887" s="66"/>
      <c r="T887" s="66"/>
      <c r="U887" s="66"/>
      <c r="V887" s="66"/>
      <c r="W887" s="66"/>
      <c r="X887" s="66"/>
      <c r="Y887" s="66"/>
      <c r="Z887" s="66"/>
      <c r="AA887" s="66"/>
    </row>
    <row r="888" spans="1:27" x14ac:dyDescent="0.25">
      <c r="A888" s="66"/>
      <c r="B888" s="66"/>
      <c r="C888" s="66"/>
      <c r="D888" s="66"/>
      <c r="E888" s="66"/>
      <c r="F888" s="66"/>
      <c r="G888" s="66"/>
      <c r="H888" s="66"/>
      <c r="I888" s="66"/>
      <c r="J888" s="66"/>
      <c r="K888" s="66"/>
      <c r="L888" s="66"/>
      <c r="M888" s="66"/>
      <c r="N888" s="66"/>
      <c r="O888" s="66"/>
      <c r="P888" s="66"/>
      <c r="Q888" s="66"/>
      <c r="R888" s="66"/>
      <c r="S888" s="66"/>
      <c r="T888" s="66"/>
      <c r="U888" s="66"/>
      <c r="V888" s="66"/>
      <c r="W888" s="66"/>
      <c r="X888" s="66"/>
      <c r="Y888" s="66"/>
      <c r="Z888" s="66"/>
      <c r="AA888" s="66"/>
    </row>
    <row r="889" spans="1:27" x14ac:dyDescent="0.25">
      <c r="A889" s="66"/>
      <c r="B889" s="66"/>
      <c r="C889" s="66"/>
      <c r="D889" s="66"/>
      <c r="E889" s="66"/>
      <c r="F889" s="66"/>
      <c r="G889" s="66"/>
      <c r="H889" s="66"/>
      <c r="I889" s="66"/>
      <c r="J889" s="66"/>
      <c r="K889" s="66"/>
      <c r="L889" s="66"/>
      <c r="M889" s="66"/>
      <c r="N889" s="66"/>
      <c r="O889" s="66"/>
      <c r="P889" s="66"/>
      <c r="Q889" s="66"/>
      <c r="R889" s="66"/>
      <c r="S889" s="66"/>
      <c r="T889" s="66"/>
      <c r="U889" s="66"/>
      <c r="V889" s="66"/>
      <c r="W889" s="66"/>
      <c r="X889" s="66"/>
      <c r="Y889" s="66"/>
      <c r="Z889" s="66"/>
      <c r="AA889" s="66"/>
    </row>
    <row r="890" spans="1:27" x14ac:dyDescent="0.25">
      <c r="A890" s="66"/>
      <c r="B890" s="66"/>
      <c r="C890" s="66"/>
      <c r="D890" s="66"/>
      <c r="E890" s="66"/>
      <c r="F890" s="66"/>
      <c r="G890" s="66"/>
      <c r="H890" s="66"/>
      <c r="I890" s="66"/>
      <c r="J890" s="66"/>
      <c r="K890" s="66"/>
      <c r="L890" s="66"/>
      <c r="M890" s="66"/>
      <c r="N890" s="66"/>
      <c r="O890" s="66"/>
      <c r="P890" s="66"/>
      <c r="Q890" s="66"/>
      <c r="R890" s="66"/>
      <c r="S890" s="66"/>
      <c r="T890" s="66"/>
      <c r="U890" s="66"/>
      <c r="V890" s="66"/>
      <c r="W890" s="66"/>
      <c r="X890" s="66"/>
      <c r="Y890" s="66"/>
      <c r="Z890" s="66"/>
      <c r="AA890" s="66"/>
    </row>
    <row r="891" spans="1:27" x14ac:dyDescent="0.25">
      <c r="A891" s="66"/>
      <c r="B891" s="66"/>
      <c r="C891" s="66"/>
      <c r="D891" s="66"/>
      <c r="E891" s="66"/>
      <c r="F891" s="66"/>
      <c r="G891" s="66"/>
      <c r="H891" s="66"/>
      <c r="I891" s="66"/>
      <c r="J891" s="66"/>
      <c r="K891" s="66"/>
      <c r="L891" s="66"/>
      <c r="M891" s="66"/>
      <c r="N891" s="66"/>
      <c r="O891" s="66"/>
      <c r="P891" s="66"/>
      <c r="Q891" s="66"/>
      <c r="R891" s="66"/>
      <c r="S891" s="66"/>
      <c r="T891" s="66"/>
      <c r="U891" s="66"/>
      <c r="V891" s="66"/>
      <c r="W891" s="66"/>
      <c r="X891" s="66"/>
      <c r="Y891" s="66"/>
      <c r="Z891" s="66"/>
      <c r="AA891" s="66"/>
    </row>
    <row r="892" spans="1:27" x14ac:dyDescent="0.25">
      <c r="A892" s="66"/>
      <c r="B892" s="66"/>
      <c r="C892" s="66"/>
      <c r="D892" s="66"/>
      <c r="E892" s="66"/>
      <c r="F892" s="66"/>
      <c r="G892" s="66"/>
      <c r="H892" s="66"/>
      <c r="I892" s="66"/>
      <c r="J892" s="66"/>
      <c r="K892" s="66"/>
      <c r="L892" s="66"/>
      <c r="M892" s="66"/>
      <c r="N892" s="66"/>
      <c r="O892" s="66"/>
      <c r="P892" s="66"/>
      <c r="Q892" s="66"/>
      <c r="R892" s="66"/>
      <c r="S892" s="66"/>
      <c r="T892" s="66"/>
      <c r="U892" s="66"/>
      <c r="V892" s="66"/>
      <c r="W892" s="66"/>
      <c r="X892" s="66"/>
      <c r="Y892" s="66"/>
      <c r="Z892" s="66"/>
      <c r="AA892" s="66"/>
    </row>
    <row r="893" spans="1:27" x14ac:dyDescent="0.25">
      <c r="A893" s="66"/>
      <c r="B893" s="66"/>
      <c r="C893" s="66"/>
      <c r="D893" s="66"/>
      <c r="E893" s="66"/>
      <c r="F893" s="66"/>
      <c r="G893" s="66"/>
      <c r="H893" s="66"/>
      <c r="I893" s="66"/>
      <c r="J893" s="66"/>
      <c r="K893" s="66"/>
      <c r="L893" s="66"/>
      <c r="M893" s="66"/>
      <c r="N893" s="66"/>
      <c r="O893" s="66"/>
      <c r="P893" s="66"/>
      <c r="Q893" s="66"/>
      <c r="R893" s="66"/>
      <c r="S893" s="66"/>
      <c r="T893" s="66"/>
      <c r="U893" s="66"/>
      <c r="V893" s="66"/>
      <c r="W893" s="66"/>
      <c r="X893" s="66"/>
      <c r="Y893" s="66"/>
      <c r="Z893" s="66"/>
      <c r="AA893" s="66"/>
    </row>
    <row r="894" spans="1:27" x14ac:dyDescent="0.25">
      <c r="A894" s="66"/>
      <c r="B894" s="66"/>
      <c r="C894" s="66"/>
      <c r="D894" s="66"/>
      <c r="E894" s="66"/>
      <c r="F894" s="66"/>
      <c r="G894" s="66"/>
      <c r="H894" s="66"/>
      <c r="I894" s="66"/>
      <c r="J894" s="66"/>
      <c r="K894" s="66"/>
      <c r="L894" s="66"/>
      <c r="M894" s="66"/>
      <c r="N894" s="66"/>
      <c r="O894" s="66"/>
      <c r="P894" s="66"/>
      <c r="Q894" s="66"/>
      <c r="R894" s="66"/>
      <c r="S894" s="66"/>
      <c r="T894" s="66"/>
      <c r="U894" s="66"/>
      <c r="V894" s="66"/>
      <c r="W894" s="66"/>
      <c r="X894" s="66"/>
      <c r="Y894" s="66"/>
      <c r="Z894" s="66"/>
      <c r="AA894" s="66"/>
    </row>
    <row r="895" spans="1:27" x14ac:dyDescent="0.25">
      <c r="A895" s="66"/>
      <c r="B895" s="66"/>
      <c r="C895" s="66"/>
      <c r="D895" s="66"/>
      <c r="E895" s="66"/>
      <c r="F895" s="66"/>
      <c r="G895" s="66"/>
      <c r="H895" s="66"/>
      <c r="I895" s="66"/>
      <c r="J895" s="66"/>
      <c r="K895" s="66"/>
      <c r="L895" s="66"/>
      <c r="M895" s="66"/>
      <c r="N895" s="66"/>
      <c r="O895" s="66"/>
      <c r="P895" s="66"/>
      <c r="Q895" s="66"/>
      <c r="R895" s="66"/>
      <c r="S895" s="66"/>
      <c r="T895" s="66"/>
      <c r="U895" s="66"/>
      <c r="V895" s="66"/>
      <c r="W895" s="66"/>
      <c r="X895" s="66"/>
      <c r="Y895" s="66"/>
      <c r="Z895" s="66"/>
      <c r="AA895" s="66"/>
    </row>
    <row r="896" spans="1:27" x14ac:dyDescent="0.25">
      <c r="A896" s="66"/>
      <c r="B896" s="66"/>
      <c r="C896" s="66"/>
      <c r="D896" s="66"/>
      <c r="E896" s="66"/>
      <c r="F896" s="66"/>
      <c r="G896" s="66"/>
      <c r="H896" s="66"/>
      <c r="I896" s="66"/>
      <c r="J896" s="66"/>
      <c r="K896" s="66"/>
      <c r="L896" s="66"/>
      <c r="M896" s="66"/>
      <c r="N896" s="66"/>
      <c r="O896" s="66"/>
      <c r="P896" s="66"/>
      <c r="Q896" s="66"/>
      <c r="R896" s="66"/>
      <c r="S896" s="66"/>
      <c r="T896" s="66"/>
      <c r="U896" s="66"/>
      <c r="V896" s="66"/>
      <c r="W896" s="66"/>
      <c r="X896" s="66"/>
      <c r="Y896" s="66"/>
      <c r="Z896" s="66"/>
      <c r="AA896" s="66"/>
    </row>
    <row r="897" spans="1:27" x14ac:dyDescent="0.25">
      <c r="A897" s="66"/>
      <c r="B897" s="66"/>
      <c r="C897" s="66"/>
      <c r="D897" s="66"/>
      <c r="E897" s="66"/>
      <c r="F897" s="66"/>
      <c r="G897" s="66"/>
      <c r="H897" s="66"/>
      <c r="I897" s="66"/>
      <c r="J897" s="66"/>
      <c r="K897" s="66"/>
      <c r="L897" s="66"/>
      <c r="M897" s="66"/>
      <c r="N897" s="66"/>
      <c r="O897" s="66"/>
      <c r="P897" s="66"/>
      <c r="Q897" s="66"/>
      <c r="R897" s="66"/>
      <c r="S897" s="66"/>
      <c r="T897" s="66"/>
      <c r="U897" s="66"/>
      <c r="V897" s="66"/>
      <c r="W897" s="66"/>
      <c r="X897" s="66"/>
      <c r="Y897" s="66"/>
      <c r="Z897" s="66"/>
      <c r="AA897" s="66"/>
    </row>
    <row r="898" spans="1:27" x14ac:dyDescent="0.25">
      <c r="A898" s="66"/>
      <c r="B898" s="66"/>
      <c r="C898" s="66"/>
      <c r="D898" s="66"/>
      <c r="E898" s="66"/>
      <c r="F898" s="66"/>
      <c r="G898" s="66"/>
      <c r="H898" s="66"/>
      <c r="I898" s="66"/>
      <c r="J898" s="66"/>
      <c r="K898" s="66"/>
      <c r="L898" s="66"/>
      <c r="M898" s="66"/>
      <c r="N898" s="66"/>
      <c r="O898" s="66"/>
      <c r="P898" s="66"/>
      <c r="Q898" s="66"/>
      <c r="R898" s="66"/>
      <c r="S898" s="66"/>
      <c r="T898" s="66"/>
      <c r="U898" s="66"/>
      <c r="V898" s="66"/>
      <c r="W898" s="66"/>
      <c r="X898" s="66"/>
      <c r="Y898" s="66"/>
      <c r="Z898" s="66"/>
      <c r="AA898" s="66"/>
    </row>
    <row r="899" spans="1:27" x14ac:dyDescent="0.25">
      <c r="A899" s="66"/>
      <c r="B899" s="66"/>
      <c r="C899" s="66"/>
      <c r="D899" s="66"/>
      <c r="E899" s="66"/>
      <c r="F899" s="66"/>
      <c r="G899" s="66"/>
      <c r="H899" s="66"/>
      <c r="I899" s="66"/>
      <c r="J899" s="66"/>
      <c r="K899" s="66"/>
      <c r="L899" s="66"/>
      <c r="M899" s="66"/>
      <c r="N899" s="66"/>
      <c r="O899" s="66"/>
      <c r="P899" s="66"/>
      <c r="Q899" s="66"/>
      <c r="R899" s="66"/>
      <c r="S899" s="66"/>
      <c r="T899" s="66"/>
      <c r="U899" s="66"/>
      <c r="V899" s="66"/>
      <c r="W899" s="66"/>
      <c r="X899" s="66"/>
      <c r="Y899" s="66"/>
      <c r="Z899" s="66"/>
      <c r="AA899" s="66"/>
    </row>
    <row r="900" spans="1:27" x14ac:dyDescent="0.25">
      <c r="A900" s="66"/>
      <c r="B900" s="66"/>
      <c r="C900" s="66"/>
      <c r="D900" s="66"/>
      <c r="E900" s="66"/>
      <c r="F900" s="66"/>
      <c r="G900" s="66"/>
      <c r="H900" s="66"/>
      <c r="I900" s="66"/>
      <c r="J900" s="66"/>
      <c r="K900" s="66"/>
      <c r="L900" s="66"/>
      <c r="M900" s="66"/>
      <c r="N900" s="66"/>
      <c r="O900" s="66"/>
      <c r="P900" s="66"/>
      <c r="Q900" s="66"/>
      <c r="R900" s="66"/>
      <c r="S900" s="66"/>
      <c r="T900" s="66"/>
      <c r="U900" s="66"/>
      <c r="V900" s="66"/>
      <c r="W900" s="66"/>
      <c r="X900" s="66"/>
      <c r="Y900" s="66"/>
      <c r="Z900" s="66"/>
      <c r="AA900" s="66"/>
    </row>
    <row r="901" spans="1:27" x14ac:dyDescent="0.25">
      <c r="A901" s="66"/>
      <c r="B901" s="66"/>
      <c r="C901" s="66"/>
      <c r="D901" s="66"/>
      <c r="E901" s="66"/>
      <c r="F901" s="66"/>
      <c r="G901" s="66"/>
      <c r="H901" s="66"/>
      <c r="I901" s="66"/>
      <c r="J901" s="66"/>
      <c r="K901" s="66"/>
      <c r="L901" s="66"/>
      <c r="M901" s="66"/>
      <c r="N901" s="66"/>
      <c r="O901" s="66"/>
      <c r="P901" s="66"/>
      <c r="Q901" s="66"/>
      <c r="R901" s="66"/>
      <c r="S901" s="66"/>
      <c r="T901" s="66"/>
      <c r="U901" s="66"/>
      <c r="V901" s="66"/>
      <c r="W901" s="66"/>
      <c r="X901" s="66"/>
      <c r="Y901" s="66"/>
      <c r="Z901" s="66"/>
      <c r="AA901" s="66"/>
    </row>
    <row r="902" spans="1:27" x14ac:dyDescent="0.25">
      <c r="A902" s="66"/>
      <c r="B902" s="66"/>
      <c r="C902" s="66"/>
      <c r="D902" s="66"/>
      <c r="E902" s="66"/>
      <c r="F902" s="66"/>
      <c r="G902" s="66"/>
      <c r="H902" s="66"/>
      <c r="I902" s="66"/>
      <c r="J902" s="66"/>
      <c r="K902" s="66"/>
      <c r="L902" s="66"/>
      <c r="M902" s="66"/>
      <c r="N902" s="66"/>
      <c r="O902" s="66"/>
      <c r="P902" s="66"/>
      <c r="Q902" s="66"/>
      <c r="R902" s="66"/>
      <c r="S902" s="66"/>
      <c r="T902" s="66"/>
      <c r="U902" s="66"/>
      <c r="V902" s="66"/>
      <c r="W902" s="66"/>
      <c r="X902" s="66"/>
      <c r="Y902" s="66"/>
      <c r="Z902" s="66"/>
      <c r="AA902" s="66"/>
    </row>
    <row r="903" spans="1:27" x14ac:dyDescent="0.25">
      <c r="A903" s="66"/>
      <c r="B903" s="66"/>
      <c r="C903" s="66"/>
      <c r="D903" s="66"/>
      <c r="E903" s="66"/>
      <c r="F903" s="66"/>
      <c r="G903" s="66"/>
      <c r="H903" s="66"/>
      <c r="I903" s="66"/>
      <c r="J903" s="66"/>
      <c r="K903" s="66"/>
      <c r="L903" s="66"/>
      <c r="M903" s="66"/>
      <c r="N903" s="66"/>
      <c r="O903" s="66"/>
      <c r="P903" s="66"/>
      <c r="Q903" s="66"/>
      <c r="R903" s="66"/>
      <c r="S903" s="66"/>
      <c r="T903" s="66"/>
      <c r="U903" s="66"/>
      <c r="V903" s="66"/>
      <c r="W903" s="66"/>
      <c r="X903" s="66"/>
      <c r="Y903" s="66"/>
      <c r="Z903" s="66"/>
      <c r="AA903" s="66"/>
    </row>
    <row r="904" spans="1:27" x14ac:dyDescent="0.25">
      <c r="A904" s="66"/>
      <c r="B904" s="66"/>
      <c r="C904" s="66"/>
      <c r="D904" s="66"/>
      <c r="E904" s="66"/>
      <c r="F904" s="66"/>
      <c r="G904" s="66"/>
      <c r="H904" s="66"/>
      <c r="I904" s="66"/>
      <c r="J904" s="66"/>
      <c r="K904" s="66"/>
      <c r="L904" s="66"/>
      <c r="M904" s="66"/>
      <c r="N904" s="66"/>
      <c r="O904" s="66"/>
      <c r="P904" s="66"/>
      <c r="Q904" s="66"/>
      <c r="R904" s="66"/>
      <c r="S904" s="66"/>
      <c r="T904" s="66"/>
      <c r="U904" s="66"/>
      <c r="V904" s="66"/>
      <c r="W904" s="66"/>
      <c r="X904" s="66"/>
      <c r="Y904" s="66"/>
      <c r="Z904" s="66"/>
      <c r="AA904" s="66"/>
    </row>
    <row r="905" spans="1:27" x14ac:dyDescent="0.25">
      <c r="A905" s="66"/>
      <c r="B905" s="66"/>
      <c r="C905" s="66"/>
      <c r="D905" s="66"/>
      <c r="E905" s="66"/>
      <c r="F905" s="66"/>
      <c r="G905" s="66"/>
      <c r="H905" s="66"/>
      <c r="I905" s="66"/>
      <c r="J905" s="66"/>
      <c r="K905" s="66"/>
      <c r="L905" s="66"/>
      <c r="M905" s="66"/>
      <c r="N905" s="66"/>
      <c r="O905" s="66"/>
      <c r="P905" s="66"/>
      <c r="Q905" s="66"/>
      <c r="R905" s="66"/>
      <c r="S905" s="66"/>
      <c r="T905" s="66"/>
      <c r="U905" s="66"/>
      <c r="V905" s="66"/>
      <c r="W905" s="66"/>
      <c r="X905" s="66"/>
      <c r="Y905" s="66"/>
      <c r="Z905" s="66"/>
      <c r="AA905" s="66"/>
    </row>
    <row r="906" spans="1:27" x14ac:dyDescent="0.25">
      <c r="A906" s="66"/>
      <c r="B906" s="66"/>
      <c r="C906" s="66"/>
      <c r="D906" s="66"/>
      <c r="E906" s="66"/>
      <c r="F906" s="66"/>
      <c r="G906" s="66"/>
      <c r="H906" s="66"/>
      <c r="I906" s="66"/>
      <c r="J906" s="66"/>
      <c r="K906" s="66"/>
      <c r="L906" s="66"/>
      <c r="M906" s="66"/>
      <c r="N906" s="66"/>
      <c r="O906" s="66"/>
      <c r="P906" s="66"/>
      <c r="Q906" s="66"/>
      <c r="R906" s="66"/>
      <c r="S906" s="66"/>
      <c r="T906" s="66"/>
      <c r="U906" s="66"/>
      <c r="V906" s="66"/>
      <c r="W906" s="66"/>
      <c r="X906" s="66"/>
      <c r="Y906" s="66"/>
      <c r="Z906" s="66"/>
      <c r="AA906" s="66"/>
    </row>
    <row r="907" spans="1:27" x14ac:dyDescent="0.25">
      <c r="A907" s="66"/>
      <c r="B907" s="66"/>
      <c r="C907" s="66"/>
      <c r="D907" s="66"/>
      <c r="E907" s="66"/>
      <c r="F907" s="66"/>
      <c r="G907" s="66"/>
      <c r="H907" s="66"/>
      <c r="I907" s="66"/>
      <c r="J907" s="66"/>
      <c r="K907" s="66"/>
      <c r="L907" s="66"/>
      <c r="M907" s="66"/>
      <c r="N907" s="66"/>
      <c r="O907" s="66"/>
      <c r="P907" s="66"/>
      <c r="Q907" s="66"/>
      <c r="R907" s="66"/>
      <c r="S907" s="66"/>
      <c r="T907" s="66"/>
      <c r="U907" s="66"/>
      <c r="V907" s="66"/>
      <c r="W907" s="66"/>
      <c r="X907" s="66"/>
      <c r="Y907" s="66"/>
      <c r="Z907" s="66"/>
      <c r="AA907" s="66"/>
    </row>
    <row r="908" spans="1:27" x14ac:dyDescent="0.25">
      <c r="A908" s="66"/>
      <c r="B908" s="66"/>
      <c r="C908" s="66"/>
      <c r="D908" s="66"/>
      <c r="E908" s="66"/>
      <c r="F908" s="66"/>
      <c r="G908" s="66"/>
      <c r="H908" s="66"/>
      <c r="I908" s="66"/>
      <c r="J908" s="66"/>
      <c r="K908" s="66"/>
      <c r="L908" s="66"/>
      <c r="M908" s="66"/>
      <c r="N908" s="66"/>
      <c r="O908" s="66"/>
      <c r="P908" s="66"/>
      <c r="Q908" s="66"/>
      <c r="R908" s="66"/>
      <c r="S908" s="66"/>
      <c r="T908" s="66"/>
      <c r="U908" s="66"/>
      <c r="V908" s="66"/>
      <c r="W908" s="66"/>
      <c r="X908" s="66"/>
      <c r="Y908" s="66"/>
      <c r="Z908" s="66"/>
      <c r="AA908" s="66"/>
    </row>
    <row r="909" spans="1:27" x14ac:dyDescent="0.25">
      <c r="A909" s="66"/>
      <c r="B909" s="66"/>
      <c r="C909" s="66"/>
      <c r="D909" s="66"/>
      <c r="E909" s="66"/>
      <c r="F909" s="66"/>
      <c r="G909" s="66"/>
      <c r="H909" s="66"/>
      <c r="I909" s="66"/>
      <c r="J909" s="66"/>
      <c r="K909" s="66"/>
      <c r="L909" s="66"/>
      <c r="M909" s="66"/>
      <c r="N909" s="66"/>
      <c r="O909" s="66"/>
      <c r="P909" s="66"/>
      <c r="Q909" s="66"/>
      <c r="R909" s="66"/>
      <c r="S909" s="66"/>
      <c r="T909" s="66"/>
      <c r="U909" s="66"/>
      <c r="V909" s="66"/>
      <c r="W909" s="66"/>
      <c r="X909" s="66"/>
      <c r="Y909" s="66"/>
      <c r="Z909" s="66"/>
      <c r="AA909" s="66"/>
    </row>
    <row r="910" spans="1:27" x14ac:dyDescent="0.25">
      <c r="A910" s="66"/>
      <c r="B910" s="66"/>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c r="AA910" s="66"/>
    </row>
    <row r="911" spans="1:27" x14ac:dyDescent="0.25">
      <c r="A911" s="66"/>
      <c r="B911" s="66"/>
      <c r="C911" s="66"/>
      <c r="D911" s="66"/>
      <c r="E911" s="66"/>
      <c r="F911" s="66"/>
      <c r="G911" s="66"/>
      <c r="H911" s="66"/>
      <c r="I911" s="66"/>
      <c r="J911" s="66"/>
      <c r="K911" s="66"/>
      <c r="L911" s="66"/>
      <c r="M911" s="66"/>
      <c r="N911" s="66"/>
      <c r="O911" s="66"/>
      <c r="P911" s="66"/>
      <c r="Q911" s="66"/>
      <c r="R911" s="66"/>
      <c r="S911" s="66"/>
      <c r="T911" s="66"/>
      <c r="U911" s="66"/>
      <c r="V911" s="66"/>
      <c r="W911" s="66"/>
      <c r="X911" s="66"/>
      <c r="Y911" s="66"/>
      <c r="Z911" s="66"/>
      <c r="AA911" s="66"/>
    </row>
    <row r="912" spans="1:27" x14ac:dyDescent="0.25">
      <c r="A912" s="66"/>
      <c r="B912" s="66"/>
      <c r="C912" s="66"/>
      <c r="D912" s="66"/>
      <c r="E912" s="66"/>
      <c r="F912" s="66"/>
      <c r="G912" s="66"/>
      <c r="H912" s="66"/>
      <c r="I912" s="66"/>
      <c r="J912" s="66"/>
      <c r="K912" s="66"/>
      <c r="L912" s="66"/>
      <c r="M912" s="66"/>
      <c r="N912" s="66"/>
      <c r="O912" s="66"/>
      <c r="P912" s="66"/>
      <c r="Q912" s="66"/>
      <c r="R912" s="66"/>
      <c r="S912" s="66"/>
      <c r="T912" s="66"/>
      <c r="U912" s="66"/>
      <c r="V912" s="66"/>
      <c r="W912" s="66"/>
      <c r="X912" s="66"/>
      <c r="Y912" s="66"/>
      <c r="Z912" s="66"/>
      <c r="AA912" s="66"/>
    </row>
    <row r="913" spans="1:27" x14ac:dyDescent="0.25">
      <c r="A913" s="66"/>
      <c r="B913" s="66"/>
      <c r="C913" s="66"/>
      <c r="D913" s="66"/>
      <c r="E913" s="66"/>
      <c r="F913" s="66"/>
      <c r="G913" s="66"/>
      <c r="H913" s="66"/>
      <c r="I913" s="66"/>
      <c r="J913" s="66"/>
      <c r="K913" s="66"/>
      <c r="L913" s="66"/>
      <c r="M913" s="66"/>
      <c r="N913" s="66"/>
      <c r="O913" s="66"/>
      <c r="P913" s="66"/>
      <c r="Q913" s="66"/>
      <c r="R913" s="66"/>
      <c r="S913" s="66"/>
      <c r="T913" s="66"/>
      <c r="U913" s="66"/>
      <c r="V913" s="66"/>
      <c r="W913" s="66"/>
      <c r="X913" s="66"/>
      <c r="Y913" s="66"/>
      <c r="Z913" s="66"/>
      <c r="AA913" s="66"/>
    </row>
    <row r="914" spans="1:27" x14ac:dyDescent="0.25">
      <c r="A914" s="66"/>
      <c r="B914" s="66"/>
      <c r="C914" s="66"/>
      <c r="D914" s="66"/>
      <c r="E914" s="66"/>
      <c r="F914" s="66"/>
      <c r="G914" s="66"/>
      <c r="H914" s="66"/>
      <c r="I914" s="66"/>
      <c r="J914" s="66"/>
      <c r="K914" s="66"/>
      <c r="L914" s="66"/>
      <c r="M914" s="66"/>
      <c r="N914" s="66"/>
      <c r="O914" s="66"/>
      <c r="P914" s="66"/>
      <c r="Q914" s="66"/>
      <c r="R914" s="66"/>
      <c r="S914" s="66"/>
      <c r="T914" s="66"/>
      <c r="U914" s="66"/>
      <c r="V914" s="66"/>
      <c r="W914" s="66"/>
      <c r="X914" s="66"/>
      <c r="Y914" s="66"/>
      <c r="Z914" s="66"/>
      <c r="AA914" s="66"/>
    </row>
    <row r="915" spans="1:27" x14ac:dyDescent="0.25">
      <c r="A915" s="66"/>
      <c r="B915" s="66"/>
      <c r="C915" s="66"/>
      <c r="D915" s="66"/>
      <c r="E915" s="66"/>
      <c r="F915" s="66"/>
      <c r="G915" s="66"/>
      <c r="H915" s="66"/>
      <c r="I915" s="66"/>
      <c r="J915" s="66"/>
      <c r="K915" s="66"/>
      <c r="L915" s="66"/>
      <c r="M915" s="66"/>
      <c r="N915" s="66"/>
      <c r="O915" s="66"/>
      <c r="P915" s="66"/>
      <c r="Q915" s="66"/>
      <c r="R915" s="66"/>
      <c r="S915" s="66"/>
      <c r="T915" s="66"/>
      <c r="U915" s="66"/>
      <c r="V915" s="66"/>
      <c r="W915" s="66"/>
      <c r="X915" s="66"/>
      <c r="Y915" s="66"/>
      <c r="Z915" s="66"/>
      <c r="AA915" s="66"/>
    </row>
    <row r="916" spans="1:27" x14ac:dyDescent="0.25">
      <c r="A916" s="66"/>
      <c r="B916" s="66"/>
      <c r="C916" s="66"/>
      <c r="D916" s="66"/>
      <c r="E916" s="66"/>
      <c r="F916" s="66"/>
      <c r="G916" s="66"/>
      <c r="H916" s="66"/>
      <c r="I916" s="66"/>
      <c r="J916" s="66"/>
      <c r="K916" s="66"/>
      <c r="L916" s="66"/>
      <c r="M916" s="66"/>
      <c r="N916" s="66"/>
      <c r="O916" s="66"/>
      <c r="P916" s="66"/>
      <c r="Q916" s="66"/>
      <c r="R916" s="66"/>
      <c r="S916" s="66"/>
      <c r="T916" s="66"/>
      <c r="U916" s="66"/>
      <c r="V916" s="66"/>
      <c r="W916" s="66"/>
      <c r="X916" s="66"/>
      <c r="Y916" s="66"/>
      <c r="Z916" s="66"/>
      <c r="AA916" s="66"/>
    </row>
    <row r="917" spans="1:27" x14ac:dyDescent="0.25">
      <c r="A917" s="66"/>
      <c r="B917" s="66"/>
      <c r="C917" s="66"/>
      <c r="D917" s="66"/>
      <c r="E917" s="66"/>
      <c r="F917" s="66"/>
      <c r="G917" s="66"/>
      <c r="H917" s="66"/>
      <c r="I917" s="66"/>
      <c r="J917" s="66"/>
      <c r="K917" s="66"/>
      <c r="L917" s="66"/>
      <c r="M917" s="66"/>
      <c r="N917" s="66"/>
      <c r="O917" s="66"/>
      <c r="P917" s="66"/>
      <c r="Q917" s="66"/>
      <c r="R917" s="66"/>
      <c r="S917" s="66"/>
      <c r="T917" s="66"/>
      <c r="U917" s="66"/>
      <c r="V917" s="66"/>
      <c r="W917" s="66"/>
      <c r="X917" s="66"/>
      <c r="Y917" s="66"/>
      <c r="Z917" s="66"/>
      <c r="AA917" s="66"/>
    </row>
    <row r="918" spans="1:27" x14ac:dyDescent="0.25">
      <c r="A918" s="66"/>
      <c r="B918" s="66"/>
      <c r="C918" s="66"/>
      <c r="D918" s="66"/>
      <c r="E918" s="66"/>
      <c r="F918" s="66"/>
      <c r="G918" s="66"/>
      <c r="H918" s="66"/>
      <c r="I918" s="66"/>
      <c r="J918" s="66"/>
      <c r="K918" s="66"/>
      <c r="L918" s="66"/>
      <c r="M918" s="66"/>
      <c r="N918" s="66"/>
      <c r="O918" s="66"/>
      <c r="P918" s="66"/>
      <c r="Q918" s="66"/>
      <c r="R918" s="66"/>
      <c r="S918" s="66"/>
      <c r="T918" s="66"/>
      <c r="U918" s="66"/>
      <c r="V918" s="66"/>
      <c r="W918" s="66"/>
      <c r="X918" s="66"/>
      <c r="Y918" s="66"/>
      <c r="Z918" s="66"/>
      <c r="AA918" s="66"/>
    </row>
    <row r="919" spans="1:27" x14ac:dyDescent="0.25">
      <c r="A919" s="66"/>
      <c r="B919" s="66"/>
      <c r="C919" s="66"/>
      <c r="D919" s="66"/>
      <c r="E919" s="66"/>
      <c r="F919" s="66"/>
      <c r="G919" s="66"/>
      <c r="H919" s="66"/>
      <c r="I919" s="66"/>
      <c r="J919" s="66"/>
      <c r="K919" s="66"/>
      <c r="L919" s="66"/>
      <c r="M919" s="66"/>
      <c r="N919" s="66"/>
      <c r="O919" s="66"/>
      <c r="P919" s="66"/>
      <c r="Q919" s="66"/>
      <c r="R919" s="66"/>
      <c r="S919" s="66"/>
      <c r="T919" s="66"/>
      <c r="U919" s="66"/>
      <c r="V919" s="66"/>
      <c r="W919" s="66"/>
      <c r="X919" s="66"/>
      <c r="Y919" s="66"/>
      <c r="Z919" s="66"/>
      <c r="AA919" s="66"/>
    </row>
    <row r="920" spans="1:27" x14ac:dyDescent="0.25">
      <c r="A920" s="66"/>
      <c r="B920" s="66"/>
      <c r="C920" s="66"/>
      <c r="D920" s="66"/>
      <c r="E920" s="66"/>
      <c r="F920" s="66"/>
      <c r="G920" s="66"/>
      <c r="H920" s="66"/>
      <c r="I920" s="66"/>
      <c r="J920" s="66"/>
      <c r="K920" s="66"/>
      <c r="L920" s="66"/>
      <c r="M920" s="66"/>
      <c r="N920" s="66"/>
      <c r="O920" s="66"/>
      <c r="P920" s="66"/>
      <c r="Q920" s="66"/>
      <c r="R920" s="66"/>
      <c r="S920" s="66"/>
      <c r="T920" s="66"/>
      <c r="U920" s="66"/>
      <c r="V920" s="66"/>
      <c r="W920" s="66"/>
      <c r="X920" s="66"/>
      <c r="Y920" s="66"/>
      <c r="Z920" s="66"/>
      <c r="AA920" s="66"/>
    </row>
    <row r="921" spans="1:27" x14ac:dyDescent="0.25">
      <c r="A921" s="66"/>
      <c r="B921" s="66"/>
      <c r="C921" s="66"/>
      <c r="D921" s="66"/>
      <c r="E921" s="66"/>
      <c r="F921" s="66"/>
      <c r="G921" s="66"/>
      <c r="H921" s="66"/>
      <c r="I921" s="66"/>
      <c r="J921" s="66"/>
      <c r="K921" s="66"/>
      <c r="L921" s="66"/>
      <c r="M921" s="66"/>
      <c r="N921" s="66"/>
      <c r="O921" s="66"/>
      <c r="P921" s="66"/>
      <c r="Q921" s="66"/>
      <c r="R921" s="66"/>
      <c r="S921" s="66"/>
      <c r="T921" s="66"/>
      <c r="U921" s="66"/>
      <c r="V921" s="66"/>
      <c r="W921" s="66"/>
      <c r="X921" s="66"/>
      <c r="Y921" s="66"/>
      <c r="Z921" s="66"/>
      <c r="AA921" s="66"/>
    </row>
    <row r="922" spans="1:27" x14ac:dyDescent="0.25">
      <c r="A922" s="66"/>
      <c r="B922" s="66"/>
      <c r="C922" s="66"/>
      <c r="D922" s="66"/>
      <c r="E922" s="66"/>
      <c r="F922" s="66"/>
      <c r="G922" s="66"/>
      <c r="H922" s="66"/>
      <c r="I922" s="66"/>
      <c r="J922" s="66"/>
      <c r="K922" s="66"/>
      <c r="L922" s="66"/>
      <c r="M922" s="66"/>
      <c r="N922" s="66"/>
      <c r="O922" s="66"/>
      <c r="P922" s="66"/>
      <c r="Q922" s="66"/>
      <c r="R922" s="66"/>
      <c r="S922" s="66"/>
      <c r="T922" s="66"/>
      <c r="U922" s="66"/>
      <c r="V922" s="66"/>
      <c r="W922" s="66"/>
      <c r="X922" s="66"/>
      <c r="Y922" s="66"/>
      <c r="Z922" s="66"/>
      <c r="AA922" s="66"/>
    </row>
    <row r="923" spans="1:27" x14ac:dyDescent="0.25">
      <c r="A923" s="66"/>
      <c r="B923" s="66"/>
      <c r="C923" s="66"/>
      <c r="D923" s="66"/>
      <c r="E923" s="66"/>
      <c r="F923" s="66"/>
      <c r="G923" s="66"/>
      <c r="H923" s="66"/>
      <c r="I923" s="66"/>
      <c r="J923" s="66"/>
      <c r="K923" s="66"/>
      <c r="L923" s="66"/>
      <c r="M923" s="66"/>
      <c r="N923" s="66"/>
      <c r="O923" s="66"/>
      <c r="P923" s="66"/>
      <c r="Q923" s="66"/>
      <c r="R923" s="66"/>
      <c r="S923" s="66"/>
      <c r="T923" s="66"/>
      <c r="U923" s="66"/>
      <c r="V923" s="66"/>
      <c r="W923" s="66"/>
      <c r="X923" s="66"/>
      <c r="Y923" s="66"/>
      <c r="Z923" s="66"/>
      <c r="AA923" s="66"/>
    </row>
    <row r="924" spans="1:27" x14ac:dyDescent="0.25">
      <c r="A924" s="66"/>
      <c r="B924" s="66"/>
      <c r="C924" s="66"/>
      <c r="D924" s="66"/>
      <c r="E924" s="66"/>
      <c r="F924" s="66"/>
      <c r="G924" s="66"/>
      <c r="H924" s="66"/>
      <c r="I924" s="66"/>
      <c r="J924" s="66"/>
      <c r="K924" s="66"/>
      <c r="L924" s="66"/>
      <c r="M924" s="66"/>
      <c r="N924" s="66"/>
      <c r="O924" s="66"/>
      <c r="P924" s="66"/>
      <c r="Q924" s="66"/>
      <c r="R924" s="66"/>
      <c r="S924" s="66"/>
      <c r="T924" s="66"/>
      <c r="U924" s="66"/>
      <c r="V924" s="66"/>
      <c r="W924" s="66"/>
      <c r="X924" s="66"/>
      <c r="Y924" s="66"/>
      <c r="Z924" s="66"/>
      <c r="AA924" s="66"/>
    </row>
    <row r="925" spans="1:27" x14ac:dyDescent="0.25">
      <c r="A925" s="66"/>
      <c r="B925" s="66"/>
      <c r="C925" s="66"/>
      <c r="D925" s="66"/>
      <c r="E925" s="66"/>
      <c r="F925" s="66"/>
      <c r="G925" s="66"/>
      <c r="H925" s="66"/>
      <c r="I925" s="66"/>
      <c r="J925" s="66"/>
      <c r="K925" s="66"/>
      <c r="L925" s="66"/>
      <c r="M925" s="66"/>
      <c r="N925" s="66"/>
      <c r="O925" s="66"/>
      <c r="P925" s="66"/>
      <c r="Q925" s="66"/>
      <c r="R925" s="66"/>
      <c r="S925" s="66"/>
      <c r="T925" s="66"/>
      <c r="U925" s="66"/>
      <c r="V925" s="66"/>
      <c r="W925" s="66"/>
      <c r="X925" s="66"/>
      <c r="Y925" s="66"/>
      <c r="Z925" s="66"/>
      <c r="AA925" s="66"/>
    </row>
    <row r="926" spans="1:27" x14ac:dyDescent="0.25">
      <c r="A926" s="66"/>
      <c r="B926" s="66"/>
      <c r="C926" s="66"/>
      <c r="D926" s="66"/>
      <c r="E926" s="66"/>
      <c r="F926" s="66"/>
      <c r="G926" s="66"/>
      <c r="H926" s="66"/>
      <c r="I926" s="66"/>
      <c r="J926" s="66"/>
      <c r="K926" s="66"/>
      <c r="L926" s="66"/>
      <c r="M926" s="66"/>
      <c r="N926" s="66"/>
      <c r="O926" s="66"/>
      <c r="P926" s="66"/>
      <c r="Q926" s="66"/>
      <c r="R926" s="66"/>
      <c r="S926" s="66"/>
      <c r="T926" s="66"/>
      <c r="U926" s="66"/>
      <c r="V926" s="66"/>
      <c r="W926" s="66"/>
      <c r="X926" s="66"/>
      <c r="Y926" s="66"/>
      <c r="Z926" s="66"/>
      <c r="AA926" s="66"/>
    </row>
    <row r="927" spans="1:27" x14ac:dyDescent="0.25">
      <c r="A927" s="66"/>
      <c r="B927" s="66"/>
      <c r="C927" s="66"/>
      <c r="D927" s="66"/>
      <c r="E927" s="66"/>
      <c r="F927" s="66"/>
      <c r="G927" s="66"/>
      <c r="H927" s="66"/>
      <c r="I927" s="66"/>
      <c r="J927" s="66"/>
      <c r="K927" s="66"/>
      <c r="L927" s="66"/>
      <c r="M927" s="66"/>
      <c r="N927" s="66"/>
      <c r="O927" s="66"/>
      <c r="P927" s="66"/>
      <c r="Q927" s="66"/>
      <c r="R927" s="66"/>
      <c r="S927" s="66"/>
      <c r="T927" s="66"/>
      <c r="U927" s="66"/>
      <c r="V927" s="66"/>
      <c r="W927" s="66"/>
      <c r="X927" s="66"/>
      <c r="Y927" s="66"/>
      <c r="Z927" s="66"/>
      <c r="AA927" s="66"/>
    </row>
    <row r="928" spans="1:27" x14ac:dyDescent="0.25">
      <c r="A928" s="66"/>
      <c r="B928" s="66"/>
      <c r="C928" s="66"/>
      <c r="D928" s="66"/>
      <c r="E928" s="66"/>
      <c r="F928" s="66"/>
      <c r="G928" s="66"/>
      <c r="H928" s="66"/>
      <c r="I928" s="66"/>
      <c r="J928" s="66"/>
      <c r="K928" s="66"/>
      <c r="L928" s="66"/>
      <c r="M928" s="66"/>
      <c r="N928" s="66"/>
      <c r="O928" s="66"/>
      <c r="P928" s="66"/>
      <c r="Q928" s="66"/>
      <c r="R928" s="66"/>
      <c r="S928" s="66"/>
      <c r="T928" s="66"/>
      <c r="U928" s="66"/>
      <c r="V928" s="66"/>
      <c r="W928" s="66"/>
      <c r="X928" s="66"/>
      <c r="Y928" s="66"/>
      <c r="Z928" s="66"/>
      <c r="AA928" s="66"/>
    </row>
    <row r="929" spans="1:27" x14ac:dyDescent="0.25">
      <c r="A929" s="66"/>
      <c r="B929" s="66"/>
      <c r="C929" s="66"/>
      <c r="D929" s="66"/>
      <c r="E929" s="66"/>
      <c r="F929" s="66"/>
      <c r="G929" s="66"/>
      <c r="H929" s="66"/>
      <c r="I929" s="66"/>
      <c r="J929" s="66"/>
      <c r="K929" s="66"/>
      <c r="L929" s="66"/>
      <c r="M929" s="66"/>
      <c r="N929" s="66"/>
      <c r="O929" s="66"/>
      <c r="P929" s="66"/>
      <c r="Q929" s="66"/>
      <c r="R929" s="66"/>
      <c r="S929" s="66"/>
      <c r="T929" s="66"/>
      <c r="U929" s="66"/>
      <c r="V929" s="66"/>
      <c r="W929" s="66"/>
      <c r="X929" s="66"/>
      <c r="Y929" s="66"/>
      <c r="Z929" s="66"/>
      <c r="AA929" s="66"/>
    </row>
    <row r="930" spans="1:27" x14ac:dyDescent="0.25">
      <c r="A930" s="66"/>
      <c r="B930" s="66"/>
      <c r="C930" s="66"/>
      <c r="D930" s="66"/>
      <c r="E930" s="66"/>
      <c r="F930" s="66"/>
      <c r="G930" s="66"/>
      <c r="H930" s="66"/>
      <c r="I930" s="66"/>
      <c r="J930" s="66"/>
      <c r="K930" s="66"/>
      <c r="L930" s="66"/>
      <c r="M930" s="66"/>
      <c r="N930" s="66"/>
      <c r="O930" s="66"/>
      <c r="P930" s="66"/>
      <c r="Q930" s="66"/>
      <c r="R930" s="66"/>
      <c r="S930" s="66"/>
      <c r="T930" s="66"/>
      <c r="U930" s="66"/>
      <c r="V930" s="66"/>
      <c r="W930" s="66"/>
      <c r="X930" s="66"/>
      <c r="Y930" s="66"/>
      <c r="Z930" s="66"/>
      <c r="AA930" s="66"/>
    </row>
    <row r="931" spans="1:27" x14ac:dyDescent="0.25">
      <c r="A931" s="66"/>
      <c r="B931" s="66"/>
      <c r="C931" s="66"/>
      <c r="D931" s="66"/>
      <c r="E931" s="66"/>
      <c r="F931" s="66"/>
      <c r="G931" s="66"/>
      <c r="H931" s="66"/>
      <c r="I931" s="66"/>
      <c r="J931" s="66"/>
      <c r="K931" s="66"/>
      <c r="L931" s="66"/>
      <c r="M931" s="66"/>
      <c r="N931" s="66"/>
      <c r="O931" s="66"/>
      <c r="P931" s="66"/>
      <c r="Q931" s="66"/>
      <c r="R931" s="66"/>
      <c r="S931" s="66"/>
      <c r="T931" s="66"/>
      <c r="U931" s="66"/>
      <c r="V931" s="66"/>
      <c r="W931" s="66"/>
      <c r="X931" s="66"/>
      <c r="Y931" s="66"/>
      <c r="Z931" s="66"/>
      <c r="AA931" s="66"/>
    </row>
    <row r="932" spans="1:27" x14ac:dyDescent="0.25">
      <c r="A932" s="66"/>
      <c r="B932" s="66"/>
      <c r="C932" s="66"/>
      <c r="D932" s="66"/>
      <c r="E932" s="66"/>
      <c r="F932" s="66"/>
      <c r="G932" s="66"/>
      <c r="H932" s="66"/>
      <c r="I932" s="66"/>
      <c r="J932" s="66"/>
      <c r="K932" s="66"/>
      <c r="L932" s="66"/>
      <c r="M932" s="66"/>
      <c r="N932" s="66"/>
      <c r="O932" s="66"/>
      <c r="P932" s="66"/>
      <c r="Q932" s="66"/>
      <c r="R932" s="66"/>
      <c r="S932" s="66"/>
      <c r="T932" s="66"/>
      <c r="U932" s="66"/>
      <c r="V932" s="66"/>
      <c r="W932" s="66"/>
      <c r="X932" s="66"/>
      <c r="Y932" s="66"/>
      <c r="Z932" s="66"/>
      <c r="AA932" s="66"/>
    </row>
    <row r="933" spans="1:27" x14ac:dyDescent="0.25">
      <c r="A933" s="66"/>
      <c r="B933" s="66"/>
      <c r="C933" s="66"/>
      <c r="D933" s="66"/>
      <c r="E933" s="66"/>
      <c r="F933" s="66"/>
      <c r="G933" s="66"/>
      <c r="H933" s="66"/>
      <c r="I933" s="66"/>
      <c r="J933" s="66"/>
      <c r="K933" s="66"/>
      <c r="L933" s="66"/>
      <c r="M933" s="66"/>
      <c r="N933" s="66"/>
      <c r="O933" s="66"/>
      <c r="P933" s="66"/>
      <c r="Q933" s="66"/>
      <c r="R933" s="66"/>
      <c r="S933" s="66"/>
      <c r="T933" s="66"/>
      <c r="U933" s="66"/>
      <c r="V933" s="66"/>
      <c r="W933" s="66"/>
      <c r="X933" s="66"/>
      <c r="Y933" s="66"/>
      <c r="Z933" s="66"/>
      <c r="AA933" s="66"/>
    </row>
    <row r="934" spans="1:27" x14ac:dyDescent="0.25">
      <c r="A934" s="66"/>
      <c r="B934" s="66"/>
      <c r="C934" s="66"/>
      <c r="D934" s="66"/>
      <c r="E934" s="66"/>
      <c r="F934" s="66"/>
      <c r="G934" s="66"/>
      <c r="H934" s="66"/>
      <c r="I934" s="66"/>
      <c r="J934" s="66"/>
      <c r="K934" s="66"/>
      <c r="L934" s="66"/>
      <c r="M934" s="66"/>
      <c r="N934" s="66"/>
      <c r="O934" s="66"/>
      <c r="P934" s="66"/>
      <c r="Q934" s="66"/>
      <c r="R934" s="66"/>
      <c r="S934" s="66"/>
      <c r="T934" s="66"/>
      <c r="U934" s="66"/>
      <c r="V934" s="66"/>
      <c r="W934" s="66"/>
      <c r="X934" s="66"/>
      <c r="Y934" s="66"/>
      <c r="Z934" s="66"/>
      <c r="AA934" s="66"/>
    </row>
    <row r="935" spans="1:27" x14ac:dyDescent="0.25">
      <c r="A935" s="66"/>
      <c r="B935" s="66"/>
      <c r="C935" s="66"/>
      <c r="D935" s="66"/>
      <c r="E935" s="66"/>
      <c r="F935" s="66"/>
      <c r="G935" s="66"/>
      <c r="H935" s="66"/>
      <c r="I935" s="66"/>
      <c r="J935" s="66"/>
      <c r="K935" s="66"/>
      <c r="L935" s="66"/>
      <c r="M935" s="66"/>
      <c r="N935" s="66"/>
      <c r="O935" s="66"/>
      <c r="P935" s="66"/>
      <c r="Q935" s="66"/>
      <c r="R935" s="66"/>
      <c r="S935" s="66"/>
      <c r="T935" s="66"/>
      <c r="U935" s="66"/>
      <c r="V935" s="66"/>
      <c r="W935" s="66"/>
      <c r="X935" s="66"/>
      <c r="Y935" s="66"/>
      <c r="Z935" s="66"/>
      <c r="AA935" s="66"/>
    </row>
    <row r="936" spans="1:27" x14ac:dyDescent="0.25">
      <c r="A936" s="66"/>
      <c r="B936" s="66"/>
      <c r="C936" s="66"/>
      <c r="D936" s="66"/>
      <c r="E936" s="66"/>
      <c r="F936" s="66"/>
      <c r="G936" s="66"/>
      <c r="H936" s="66"/>
      <c r="I936" s="66"/>
      <c r="J936" s="66"/>
      <c r="K936" s="66"/>
      <c r="L936" s="66"/>
      <c r="M936" s="66"/>
      <c r="N936" s="66"/>
      <c r="O936" s="66"/>
      <c r="P936" s="66"/>
      <c r="Q936" s="66"/>
      <c r="R936" s="66"/>
      <c r="S936" s="66"/>
      <c r="T936" s="66"/>
      <c r="U936" s="66"/>
      <c r="V936" s="66"/>
      <c r="W936" s="66"/>
      <c r="X936" s="66"/>
      <c r="Y936" s="66"/>
      <c r="Z936" s="66"/>
      <c r="AA936" s="66"/>
    </row>
    <row r="937" spans="1:27" x14ac:dyDescent="0.25">
      <c r="A937" s="66"/>
      <c r="B937" s="66"/>
      <c r="C937" s="66"/>
      <c r="D937" s="66"/>
      <c r="E937" s="66"/>
      <c r="F937" s="66"/>
      <c r="G937" s="66"/>
      <c r="H937" s="66"/>
      <c r="I937" s="66"/>
      <c r="J937" s="66"/>
      <c r="K937" s="66"/>
      <c r="L937" s="66"/>
      <c r="M937" s="66"/>
      <c r="N937" s="66"/>
      <c r="O937" s="66"/>
      <c r="P937" s="66"/>
      <c r="Q937" s="66"/>
      <c r="R937" s="66"/>
      <c r="S937" s="66"/>
      <c r="T937" s="66"/>
      <c r="U937" s="66"/>
      <c r="V937" s="66"/>
      <c r="W937" s="66"/>
      <c r="X937" s="66"/>
      <c r="Y937" s="66"/>
      <c r="Z937" s="66"/>
      <c r="AA937" s="66"/>
    </row>
    <row r="938" spans="1:27" x14ac:dyDescent="0.25">
      <c r="A938" s="66"/>
      <c r="B938" s="66"/>
      <c r="C938" s="66"/>
      <c r="D938" s="66"/>
      <c r="E938" s="66"/>
      <c r="F938" s="66"/>
      <c r="G938" s="66"/>
      <c r="H938" s="66"/>
      <c r="I938" s="66"/>
      <c r="J938" s="66"/>
      <c r="K938" s="66"/>
      <c r="L938" s="66"/>
      <c r="M938" s="66"/>
      <c r="N938" s="66"/>
      <c r="O938" s="66"/>
      <c r="P938" s="66"/>
      <c r="Q938" s="66"/>
      <c r="R938" s="66"/>
      <c r="S938" s="66"/>
      <c r="T938" s="66"/>
      <c r="U938" s="66"/>
      <c r="V938" s="66"/>
      <c r="W938" s="66"/>
      <c r="X938" s="66"/>
      <c r="Y938" s="66"/>
      <c r="Z938" s="66"/>
      <c r="AA938" s="66"/>
    </row>
    <row r="939" spans="1:27" x14ac:dyDescent="0.25">
      <c r="A939" s="66"/>
      <c r="B939" s="66"/>
      <c r="C939" s="66"/>
      <c r="D939" s="66"/>
      <c r="E939" s="66"/>
      <c r="F939" s="66"/>
      <c r="G939" s="66"/>
      <c r="H939" s="66"/>
      <c r="I939" s="66"/>
      <c r="J939" s="66"/>
      <c r="K939" s="66"/>
      <c r="L939" s="66"/>
      <c r="M939" s="66"/>
      <c r="N939" s="66"/>
      <c r="O939" s="66"/>
      <c r="P939" s="66"/>
      <c r="Q939" s="66"/>
      <c r="R939" s="66"/>
      <c r="S939" s="66"/>
      <c r="T939" s="66"/>
      <c r="U939" s="66"/>
      <c r="V939" s="66"/>
      <c r="W939" s="66"/>
      <c r="X939" s="66"/>
      <c r="Y939" s="66"/>
      <c r="Z939" s="66"/>
      <c r="AA939" s="66"/>
    </row>
    <row r="940" spans="1:27" x14ac:dyDescent="0.25">
      <c r="A940" s="66"/>
      <c r="B940" s="66"/>
      <c r="C940" s="66"/>
      <c r="D940" s="66"/>
      <c r="E940" s="66"/>
      <c r="F940" s="66"/>
      <c r="G940" s="66"/>
      <c r="H940" s="66"/>
      <c r="I940" s="66"/>
      <c r="J940" s="66"/>
      <c r="K940" s="66"/>
      <c r="L940" s="66"/>
      <c r="M940" s="66"/>
      <c r="N940" s="66"/>
      <c r="O940" s="66"/>
      <c r="P940" s="66"/>
      <c r="Q940" s="66"/>
      <c r="R940" s="66"/>
      <c r="S940" s="66"/>
      <c r="T940" s="66"/>
      <c r="U940" s="66"/>
      <c r="V940" s="66"/>
      <c r="W940" s="66"/>
      <c r="X940" s="66"/>
      <c r="Y940" s="66"/>
      <c r="Z940" s="66"/>
      <c r="AA940" s="66"/>
    </row>
    <row r="941" spans="1:27" x14ac:dyDescent="0.25">
      <c r="A941" s="66"/>
      <c r="B941" s="66"/>
      <c r="C941" s="66"/>
      <c r="D941" s="66"/>
      <c r="E941" s="66"/>
      <c r="F941" s="66"/>
      <c r="G941" s="66"/>
      <c r="H941" s="66"/>
      <c r="I941" s="66"/>
      <c r="J941" s="66"/>
      <c r="K941" s="66"/>
      <c r="L941" s="66"/>
      <c r="M941" s="66"/>
      <c r="N941" s="66"/>
      <c r="O941" s="66"/>
      <c r="P941" s="66"/>
      <c r="Q941" s="66"/>
      <c r="R941" s="66"/>
      <c r="S941" s="66"/>
      <c r="T941" s="66"/>
      <c r="U941" s="66"/>
      <c r="V941" s="66"/>
      <c r="W941" s="66"/>
      <c r="X941" s="66"/>
      <c r="Y941" s="66"/>
      <c r="Z941" s="66"/>
      <c r="AA941" s="66"/>
    </row>
    <row r="942" spans="1:27" x14ac:dyDescent="0.25">
      <c r="A942" s="66"/>
      <c r="B942" s="66"/>
      <c r="C942" s="66"/>
      <c r="D942" s="66"/>
      <c r="E942" s="66"/>
      <c r="F942" s="66"/>
      <c r="G942" s="66"/>
      <c r="H942" s="66"/>
      <c r="I942" s="66"/>
      <c r="J942" s="66"/>
      <c r="K942" s="66"/>
      <c r="L942" s="66"/>
      <c r="M942" s="66"/>
      <c r="N942" s="66"/>
      <c r="O942" s="66"/>
      <c r="P942" s="66"/>
      <c r="Q942" s="66"/>
      <c r="R942" s="66"/>
      <c r="S942" s="66"/>
      <c r="T942" s="66"/>
      <c r="U942" s="66"/>
      <c r="V942" s="66"/>
      <c r="W942" s="66"/>
      <c r="X942" s="66"/>
      <c r="Y942" s="66"/>
      <c r="Z942" s="66"/>
      <c r="AA942" s="66"/>
    </row>
    <row r="943" spans="1:27" x14ac:dyDescent="0.25">
      <c r="A943" s="66"/>
      <c r="B943" s="66"/>
      <c r="C943" s="66"/>
      <c r="D943" s="66"/>
      <c r="E943" s="66"/>
      <c r="F943" s="66"/>
      <c r="G943" s="66"/>
      <c r="H943" s="66"/>
      <c r="I943" s="66"/>
      <c r="J943" s="66"/>
      <c r="K943" s="66"/>
      <c r="L943" s="66"/>
      <c r="M943" s="66"/>
      <c r="N943" s="66"/>
      <c r="O943" s="66"/>
      <c r="P943" s="66"/>
      <c r="Q943" s="66"/>
      <c r="R943" s="66"/>
      <c r="S943" s="66"/>
      <c r="T943" s="66"/>
      <c r="U943" s="66"/>
      <c r="V943" s="66"/>
      <c r="W943" s="66"/>
      <c r="X943" s="66"/>
      <c r="Y943" s="66"/>
      <c r="Z943" s="66"/>
      <c r="AA943" s="66"/>
    </row>
    <row r="944" spans="1:27" x14ac:dyDescent="0.25">
      <c r="A944" s="66"/>
      <c r="B944" s="66"/>
      <c r="C944" s="66"/>
      <c r="D944" s="66"/>
      <c r="E944" s="66"/>
      <c r="F944" s="66"/>
      <c r="G944" s="66"/>
      <c r="H944" s="66"/>
      <c r="I944" s="66"/>
      <c r="J944" s="66"/>
      <c r="K944" s="66"/>
      <c r="L944" s="66"/>
      <c r="M944" s="66"/>
      <c r="N944" s="66"/>
      <c r="O944" s="66"/>
      <c r="P944" s="66"/>
      <c r="Q944" s="66"/>
      <c r="R944" s="66"/>
      <c r="S944" s="66"/>
      <c r="T944" s="66"/>
      <c r="U944" s="66"/>
      <c r="V944" s="66"/>
      <c r="W944" s="66"/>
      <c r="X944" s="66"/>
      <c r="Y944" s="66"/>
      <c r="Z944" s="66"/>
      <c r="AA944" s="66"/>
    </row>
    <row r="945" spans="1:27" x14ac:dyDescent="0.25">
      <c r="A945" s="66"/>
      <c r="B945" s="66"/>
      <c r="C945" s="66"/>
      <c r="D945" s="66"/>
      <c r="E945" s="66"/>
      <c r="F945" s="66"/>
      <c r="G945" s="66"/>
      <c r="H945" s="66"/>
      <c r="I945" s="66"/>
      <c r="J945" s="66"/>
      <c r="K945" s="66"/>
      <c r="L945" s="66"/>
      <c r="M945" s="66"/>
      <c r="N945" s="66"/>
      <c r="O945" s="66"/>
      <c r="P945" s="66"/>
      <c r="Q945" s="66"/>
      <c r="R945" s="66"/>
      <c r="S945" s="66"/>
      <c r="T945" s="66"/>
      <c r="U945" s="66"/>
      <c r="V945" s="66"/>
      <c r="W945" s="66"/>
      <c r="X945" s="66"/>
      <c r="Y945" s="66"/>
      <c r="Z945" s="66"/>
      <c r="AA945" s="66"/>
    </row>
    <row r="946" spans="1:27" x14ac:dyDescent="0.25">
      <c r="A946" s="66"/>
      <c r="B946" s="66"/>
      <c r="C946" s="66"/>
      <c r="D946" s="66"/>
      <c r="E946" s="66"/>
      <c r="F946" s="66"/>
      <c r="G946" s="66"/>
      <c r="H946" s="66"/>
      <c r="I946" s="66"/>
      <c r="J946" s="66"/>
      <c r="K946" s="66"/>
      <c r="L946" s="66"/>
      <c r="M946" s="66"/>
      <c r="N946" s="66"/>
      <c r="O946" s="66"/>
      <c r="P946" s="66"/>
      <c r="Q946" s="66"/>
      <c r="R946" s="66"/>
      <c r="S946" s="66"/>
      <c r="T946" s="66"/>
      <c r="U946" s="66"/>
      <c r="V946" s="66"/>
      <c r="W946" s="66"/>
      <c r="X946" s="66"/>
      <c r="Y946" s="66"/>
      <c r="Z946" s="66"/>
      <c r="AA946" s="66"/>
    </row>
    <row r="947" spans="1:27" x14ac:dyDescent="0.25">
      <c r="A947" s="66"/>
      <c r="B947" s="66"/>
      <c r="C947" s="66"/>
      <c r="D947" s="66"/>
      <c r="E947" s="66"/>
      <c r="F947" s="66"/>
      <c r="G947" s="66"/>
      <c r="H947" s="66"/>
      <c r="I947" s="66"/>
      <c r="J947" s="66"/>
      <c r="K947" s="66"/>
      <c r="L947" s="66"/>
      <c r="M947" s="66"/>
      <c r="N947" s="66"/>
      <c r="O947" s="66"/>
      <c r="P947" s="66"/>
      <c r="Q947" s="66"/>
      <c r="R947" s="66"/>
      <c r="S947" s="66"/>
      <c r="T947" s="66"/>
      <c r="U947" s="66"/>
      <c r="V947" s="66"/>
      <c r="W947" s="66"/>
      <c r="X947" s="66"/>
      <c r="Y947" s="66"/>
      <c r="Z947" s="66"/>
      <c r="AA947" s="66"/>
    </row>
    <row r="948" spans="1:27" x14ac:dyDescent="0.25">
      <c r="A948" s="66"/>
      <c r="B948" s="66"/>
      <c r="C948" s="66"/>
      <c r="D948" s="66"/>
      <c r="E948" s="66"/>
      <c r="F948" s="66"/>
      <c r="G948" s="66"/>
      <c r="H948" s="66"/>
      <c r="I948" s="66"/>
      <c r="J948" s="66"/>
      <c r="K948" s="66"/>
      <c r="L948" s="66"/>
      <c r="M948" s="66"/>
      <c r="N948" s="66"/>
      <c r="O948" s="66"/>
      <c r="P948" s="66"/>
      <c r="Q948" s="66"/>
      <c r="R948" s="66"/>
      <c r="S948" s="66"/>
      <c r="T948" s="66"/>
      <c r="U948" s="66"/>
      <c r="V948" s="66"/>
      <c r="W948" s="66"/>
      <c r="X948" s="66"/>
      <c r="Y948" s="66"/>
      <c r="Z948" s="66"/>
      <c r="AA948" s="66"/>
    </row>
    <row r="949" spans="1:27" x14ac:dyDescent="0.25">
      <c r="A949" s="66"/>
      <c r="B949" s="66"/>
      <c r="C949" s="66"/>
      <c r="D949" s="66"/>
      <c r="E949" s="66"/>
      <c r="F949" s="66"/>
      <c r="G949" s="66"/>
      <c r="H949" s="66"/>
      <c r="I949" s="66"/>
      <c r="J949" s="66"/>
      <c r="K949" s="66"/>
      <c r="L949" s="66"/>
      <c r="M949" s="66"/>
      <c r="N949" s="66"/>
      <c r="O949" s="66"/>
      <c r="P949" s="66"/>
      <c r="Q949" s="66"/>
      <c r="R949" s="66"/>
      <c r="S949" s="66"/>
      <c r="T949" s="66"/>
      <c r="U949" s="66"/>
      <c r="V949" s="66"/>
      <c r="W949" s="66"/>
      <c r="X949" s="66"/>
      <c r="Y949" s="66"/>
      <c r="Z949" s="66"/>
      <c r="AA949" s="66"/>
    </row>
    <row r="950" spans="1:27" x14ac:dyDescent="0.25">
      <c r="A950" s="66"/>
      <c r="B950" s="66"/>
      <c r="C950" s="66"/>
      <c r="D950" s="66"/>
      <c r="E950" s="66"/>
      <c r="F950" s="66"/>
      <c r="G950" s="66"/>
      <c r="H950" s="66"/>
      <c r="I950" s="66"/>
      <c r="J950" s="66"/>
      <c r="K950" s="66"/>
      <c r="L950" s="66"/>
      <c r="M950" s="66"/>
      <c r="N950" s="66"/>
      <c r="O950" s="66"/>
      <c r="P950" s="66"/>
      <c r="Q950" s="66"/>
      <c r="R950" s="66"/>
      <c r="S950" s="66"/>
      <c r="T950" s="66"/>
      <c r="U950" s="66"/>
      <c r="V950" s="66"/>
      <c r="W950" s="66"/>
      <c r="X950" s="66"/>
      <c r="Y950" s="66"/>
      <c r="Z950" s="66"/>
      <c r="AA950" s="66"/>
    </row>
    <row r="951" spans="1:27" x14ac:dyDescent="0.25">
      <c r="A951" s="66"/>
      <c r="B951" s="66"/>
      <c r="C951" s="66"/>
      <c r="D951" s="66"/>
      <c r="E951" s="66"/>
      <c r="F951" s="66"/>
      <c r="G951" s="66"/>
      <c r="H951" s="66"/>
      <c r="I951" s="66"/>
      <c r="J951" s="66"/>
      <c r="K951" s="66"/>
      <c r="L951" s="66"/>
      <c r="M951" s="66"/>
      <c r="N951" s="66"/>
      <c r="O951" s="66"/>
      <c r="P951" s="66"/>
      <c r="Q951" s="66"/>
      <c r="R951" s="66"/>
      <c r="S951" s="66"/>
      <c r="T951" s="66"/>
      <c r="U951" s="66"/>
      <c r="V951" s="66"/>
      <c r="W951" s="66"/>
      <c r="X951" s="66"/>
      <c r="Y951" s="66"/>
      <c r="Z951" s="66"/>
      <c r="AA951" s="66"/>
    </row>
    <row r="952" spans="1:27" x14ac:dyDescent="0.25">
      <c r="A952" s="66"/>
      <c r="B952" s="66"/>
      <c r="C952" s="66"/>
      <c r="D952" s="66"/>
      <c r="E952" s="66"/>
      <c r="F952" s="66"/>
      <c r="G952" s="66"/>
      <c r="H952" s="66"/>
      <c r="I952" s="66"/>
      <c r="J952" s="66"/>
      <c r="K952" s="66"/>
      <c r="L952" s="66"/>
      <c r="M952" s="66"/>
      <c r="N952" s="66"/>
      <c r="O952" s="66"/>
      <c r="P952" s="66"/>
      <c r="Q952" s="66"/>
      <c r="R952" s="66"/>
      <c r="S952" s="66"/>
      <c r="T952" s="66"/>
      <c r="U952" s="66"/>
      <c r="V952" s="66"/>
      <c r="W952" s="66"/>
      <c r="X952" s="66"/>
      <c r="Y952" s="66"/>
      <c r="Z952" s="66"/>
      <c r="AA952" s="66"/>
    </row>
    <row r="953" spans="1:27" x14ac:dyDescent="0.25">
      <c r="A953" s="66"/>
      <c r="B953" s="66"/>
      <c r="C953" s="66"/>
      <c r="D953" s="66"/>
      <c r="E953" s="66"/>
      <c r="F953" s="66"/>
      <c r="G953" s="66"/>
      <c r="H953" s="66"/>
      <c r="I953" s="66"/>
      <c r="J953" s="66"/>
      <c r="K953" s="66"/>
      <c r="L953" s="66"/>
      <c r="M953" s="66"/>
      <c r="N953" s="66"/>
      <c r="O953" s="66"/>
      <c r="P953" s="66"/>
      <c r="Q953" s="66"/>
      <c r="R953" s="66"/>
      <c r="S953" s="66"/>
      <c r="T953" s="66"/>
      <c r="U953" s="66"/>
      <c r="V953" s="66"/>
      <c r="W953" s="66"/>
      <c r="X953" s="66"/>
      <c r="Y953" s="66"/>
      <c r="Z953" s="66"/>
      <c r="AA953" s="66"/>
    </row>
    <row r="954" spans="1:27" x14ac:dyDescent="0.25">
      <c r="A954" s="66"/>
      <c r="B954" s="66"/>
      <c r="C954" s="66"/>
      <c r="D954" s="66"/>
      <c r="E954" s="66"/>
      <c r="F954" s="66"/>
      <c r="G954" s="66"/>
      <c r="H954" s="66"/>
      <c r="I954" s="66"/>
      <c r="J954" s="66"/>
      <c r="K954" s="66"/>
      <c r="L954" s="66"/>
      <c r="M954" s="66"/>
      <c r="N954" s="66"/>
      <c r="O954" s="66"/>
      <c r="P954" s="66"/>
      <c r="Q954" s="66"/>
      <c r="R954" s="66"/>
      <c r="S954" s="66"/>
      <c r="T954" s="66"/>
      <c r="U954" s="66"/>
      <c r="V954" s="66"/>
      <c r="W954" s="66"/>
      <c r="X954" s="66"/>
      <c r="Y954" s="66"/>
      <c r="Z954" s="66"/>
      <c r="AA954" s="66"/>
    </row>
    <row r="955" spans="1:27" x14ac:dyDescent="0.25">
      <c r="A955" s="66"/>
      <c r="B955" s="66"/>
      <c r="C955" s="66"/>
      <c r="D955" s="66"/>
      <c r="E955" s="66"/>
      <c r="F955" s="66"/>
      <c r="G955" s="66"/>
      <c r="H955" s="66"/>
      <c r="I955" s="66"/>
      <c r="J955" s="66"/>
      <c r="K955" s="66"/>
      <c r="L955" s="66"/>
      <c r="M955" s="66"/>
      <c r="N955" s="66"/>
      <c r="O955" s="66"/>
      <c r="P955" s="66"/>
      <c r="Q955" s="66"/>
      <c r="R955" s="66"/>
      <c r="S955" s="66"/>
      <c r="T955" s="66"/>
      <c r="U955" s="66"/>
      <c r="V955" s="66"/>
      <c r="W955" s="66"/>
      <c r="X955" s="66"/>
      <c r="Y955" s="66"/>
      <c r="Z955" s="66"/>
      <c r="AA955" s="66"/>
    </row>
    <row r="956" spans="1:27" x14ac:dyDescent="0.25">
      <c r="A956" s="66"/>
      <c r="B956" s="66"/>
      <c r="C956" s="66"/>
      <c r="D956" s="66"/>
      <c r="E956" s="66"/>
      <c r="F956" s="66"/>
      <c r="G956" s="66"/>
      <c r="H956" s="66"/>
      <c r="I956" s="66"/>
      <c r="J956" s="66"/>
      <c r="K956" s="66"/>
      <c r="L956" s="66"/>
      <c r="M956" s="66"/>
      <c r="N956" s="66"/>
      <c r="O956" s="66"/>
      <c r="P956" s="66"/>
      <c r="Q956" s="66"/>
      <c r="R956" s="66"/>
      <c r="S956" s="66"/>
      <c r="T956" s="66"/>
      <c r="U956" s="66"/>
      <c r="V956" s="66"/>
      <c r="W956" s="66"/>
      <c r="X956" s="66"/>
      <c r="Y956" s="66"/>
      <c r="Z956" s="66"/>
      <c r="AA956" s="66"/>
    </row>
    <row r="957" spans="1:27" x14ac:dyDescent="0.25">
      <c r="A957" s="66"/>
      <c r="B957" s="66"/>
      <c r="C957" s="66"/>
      <c r="D957" s="66"/>
      <c r="E957" s="66"/>
      <c r="F957" s="66"/>
      <c r="G957" s="66"/>
      <c r="H957" s="66"/>
      <c r="I957" s="66"/>
      <c r="J957" s="66"/>
      <c r="K957" s="66"/>
      <c r="L957" s="66"/>
      <c r="M957" s="66"/>
      <c r="N957" s="66"/>
      <c r="O957" s="66"/>
      <c r="P957" s="66"/>
      <c r="Q957" s="66"/>
      <c r="R957" s="66"/>
      <c r="S957" s="66"/>
      <c r="T957" s="66"/>
      <c r="U957" s="66"/>
      <c r="V957" s="66"/>
      <c r="W957" s="66"/>
      <c r="X957" s="66"/>
      <c r="Y957" s="66"/>
      <c r="Z957" s="66"/>
      <c r="AA957" s="66"/>
    </row>
    <row r="958" spans="1:27" x14ac:dyDescent="0.25">
      <c r="A958" s="66"/>
      <c r="B958" s="66"/>
      <c r="C958" s="66"/>
      <c r="D958" s="66"/>
      <c r="E958" s="66"/>
      <c r="F958" s="66"/>
      <c r="G958" s="66"/>
      <c r="H958" s="66"/>
      <c r="I958" s="66"/>
      <c r="J958" s="66"/>
      <c r="K958" s="66"/>
      <c r="L958" s="66"/>
      <c r="M958" s="66"/>
      <c r="N958" s="66"/>
      <c r="O958" s="66"/>
      <c r="P958" s="66"/>
      <c r="Q958" s="66"/>
      <c r="R958" s="66"/>
      <c r="S958" s="66"/>
      <c r="T958" s="66"/>
      <c r="U958" s="66"/>
      <c r="V958" s="66"/>
      <c r="W958" s="66"/>
      <c r="X958" s="66"/>
      <c r="Y958" s="66"/>
      <c r="Z958" s="66"/>
      <c r="AA958" s="66"/>
    </row>
    <row r="959" spans="1:27" x14ac:dyDescent="0.25">
      <c r="A959" s="66"/>
      <c r="B959" s="66"/>
      <c r="C959" s="66"/>
      <c r="D959" s="66"/>
      <c r="E959" s="66"/>
      <c r="F959" s="66"/>
      <c r="G959" s="66"/>
      <c r="H959" s="66"/>
      <c r="I959" s="66"/>
      <c r="J959" s="66"/>
      <c r="K959" s="66"/>
      <c r="L959" s="66"/>
      <c r="M959" s="66"/>
      <c r="N959" s="66"/>
      <c r="O959" s="66"/>
      <c r="P959" s="66"/>
      <c r="Q959" s="66"/>
      <c r="R959" s="66"/>
      <c r="S959" s="66"/>
      <c r="T959" s="66"/>
      <c r="U959" s="66"/>
      <c r="V959" s="66"/>
      <c r="W959" s="66"/>
      <c r="X959" s="66"/>
      <c r="Y959" s="66"/>
      <c r="Z959" s="66"/>
      <c r="AA959" s="66"/>
    </row>
    <row r="960" spans="1:27" x14ac:dyDescent="0.25">
      <c r="A960" s="66"/>
      <c r="B960" s="66"/>
      <c r="C960" s="66"/>
      <c r="D960" s="66"/>
      <c r="E960" s="66"/>
      <c r="F960" s="66"/>
      <c r="G960" s="66"/>
      <c r="H960" s="66"/>
      <c r="I960" s="66"/>
      <c r="J960" s="66"/>
      <c r="K960" s="66"/>
      <c r="L960" s="66"/>
      <c r="M960" s="66"/>
      <c r="N960" s="66"/>
      <c r="O960" s="66"/>
      <c r="P960" s="66"/>
      <c r="Q960" s="66"/>
      <c r="R960" s="66"/>
      <c r="S960" s="66"/>
      <c r="T960" s="66"/>
      <c r="U960" s="66"/>
      <c r="V960" s="66"/>
      <c r="W960" s="66"/>
      <c r="X960" s="66"/>
      <c r="Y960" s="66"/>
      <c r="Z960" s="66"/>
      <c r="AA960" s="66"/>
    </row>
    <row r="961" spans="1:27" x14ac:dyDescent="0.25">
      <c r="A961" s="66"/>
      <c r="B961" s="66"/>
      <c r="C961" s="66"/>
      <c r="D961" s="66"/>
      <c r="E961" s="66"/>
      <c r="F961" s="66"/>
      <c r="G961" s="66"/>
      <c r="H961" s="66"/>
      <c r="I961" s="66"/>
      <c r="J961" s="66"/>
      <c r="K961" s="66"/>
      <c r="L961" s="66"/>
      <c r="M961" s="66"/>
      <c r="N961" s="66"/>
      <c r="O961" s="66"/>
      <c r="P961" s="66"/>
      <c r="Q961" s="66"/>
      <c r="R961" s="66"/>
      <c r="S961" s="66"/>
      <c r="T961" s="66"/>
      <c r="U961" s="66"/>
      <c r="V961" s="66"/>
      <c r="W961" s="66"/>
      <c r="X961" s="66"/>
      <c r="Y961" s="66"/>
      <c r="Z961" s="66"/>
      <c r="AA961" s="66"/>
    </row>
    <row r="962" spans="1:27" x14ac:dyDescent="0.25">
      <c r="A962" s="66"/>
      <c r="B962" s="66"/>
      <c r="C962" s="66"/>
      <c r="D962" s="66"/>
      <c r="E962" s="66"/>
      <c r="F962" s="66"/>
      <c r="G962" s="66"/>
      <c r="H962" s="66"/>
      <c r="I962" s="66"/>
      <c r="J962" s="66"/>
      <c r="K962" s="66"/>
      <c r="L962" s="66"/>
      <c r="M962" s="66"/>
      <c r="N962" s="66"/>
      <c r="O962" s="66"/>
      <c r="P962" s="66"/>
      <c r="Q962" s="66"/>
      <c r="R962" s="66"/>
      <c r="S962" s="66"/>
      <c r="T962" s="66"/>
      <c r="U962" s="66"/>
      <c r="V962" s="66"/>
      <c r="W962" s="66"/>
      <c r="X962" s="66"/>
      <c r="Y962" s="66"/>
      <c r="Z962" s="66"/>
      <c r="AA962" s="66"/>
    </row>
    <row r="963" spans="1:27" x14ac:dyDescent="0.25">
      <c r="A963" s="66"/>
      <c r="B963" s="66"/>
      <c r="C963" s="66"/>
      <c r="D963" s="66"/>
      <c r="E963" s="66"/>
      <c r="F963" s="66"/>
      <c r="G963" s="66"/>
      <c r="H963" s="66"/>
      <c r="I963" s="66"/>
      <c r="J963" s="66"/>
      <c r="K963" s="66"/>
      <c r="L963" s="66"/>
      <c r="M963" s="66"/>
      <c r="N963" s="66"/>
      <c r="O963" s="66"/>
      <c r="P963" s="66"/>
      <c r="Q963" s="66"/>
      <c r="R963" s="66"/>
      <c r="S963" s="66"/>
      <c r="T963" s="66"/>
      <c r="U963" s="66"/>
      <c r="V963" s="66"/>
      <c r="W963" s="66"/>
      <c r="X963" s="66"/>
      <c r="Y963" s="66"/>
      <c r="Z963" s="66"/>
      <c r="AA963" s="66"/>
    </row>
    <row r="964" spans="1:27" x14ac:dyDescent="0.25">
      <c r="A964" s="66"/>
      <c r="B964" s="66"/>
      <c r="C964" s="66"/>
      <c r="D964" s="66"/>
      <c r="E964" s="66"/>
      <c r="F964" s="66"/>
      <c r="G964" s="66"/>
      <c r="H964" s="66"/>
      <c r="I964" s="66"/>
      <c r="J964" s="66"/>
      <c r="K964" s="66"/>
      <c r="L964" s="66"/>
      <c r="M964" s="66"/>
      <c r="N964" s="66"/>
      <c r="O964" s="66"/>
      <c r="P964" s="66"/>
      <c r="Q964" s="66"/>
      <c r="R964" s="66"/>
      <c r="S964" s="66"/>
      <c r="T964" s="66"/>
      <c r="U964" s="66"/>
      <c r="V964" s="66"/>
      <c r="W964" s="66"/>
      <c r="X964" s="66"/>
      <c r="Y964" s="66"/>
      <c r="Z964" s="66"/>
      <c r="AA964" s="66"/>
    </row>
    <row r="965" spans="1:27" x14ac:dyDescent="0.25">
      <c r="A965" s="66"/>
      <c r="B965" s="66"/>
      <c r="C965" s="66"/>
      <c r="D965" s="66"/>
      <c r="E965" s="66"/>
      <c r="F965" s="66"/>
      <c r="G965" s="66"/>
      <c r="H965" s="66"/>
      <c r="I965" s="66"/>
      <c r="J965" s="66"/>
      <c r="K965" s="66"/>
      <c r="L965" s="66"/>
      <c r="M965" s="66"/>
      <c r="N965" s="66"/>
      <c r="O965" s="66"/>
      <c r="P965" s="66"/>
      <c r="Q965" s="66"/>
      <c r="R965" s="66"/>
      <c r="S965" s="66"/>
      <c r="T965" s="66"/>
      <c r="U965" s="66"/>
      <c r="V965" s="66"/>
      <c r="W965" s="66"/>
      <c r="X965" s="66"/>
      <c r="Y965" s="66"/>
      <c r="Z965" s="66"/>
      <c r="AA965" s="66"/>
    </row>
    <row r="966" spans="1:27" x14ac:dyDescent="0.25">
      <c r="A966" s="66"/>
      <c r="B966" s="66"/>
      <c r="C966" s="66"/>
      <c r="D966" s="66"/>
      <c r="E966" s="66"/>
      <c r="F966" s="66"/>
      <c r="G966" s="66"/>
      <c r="H966" s="66"/>
      <c r="I966" s="66"/>
      <c r="J966" s="66"/>
      <c r="K966" s="66"/>
      <c r="L966" s="66"/>
      <c r="M966" s="66"/>
      <c r="N966" s="66"/>
      <c r="O966" s="66"/>
      <c r="P966" s="66"/>
      <c r="Q966" s="66"/>
      <c r="R966" s="66"/>
      <c r="S966" s="66"/>
      <c r="T966" s="66"/>
      <c r="U966" s="66"/>
      <c r="V966" s="66"/>
      <c r="W966" s="66"/>
      <c r="X966" s="66"/>
      <c r="Y966" s="66"/>
      <c r="Z966" s="66"/>
      <c r="AA966" s="66"/>
    </row>
    <row r="967" spans="1:27" x14ac:dyDescent="0.25">
      <c r="A967" s="66"/>
      <c r="B967" s="66"/>
      <c r="C967" s="66"/>
      <c r="D967" s="66"/>
      <c r="E967" s="66"/>
      <c r="F967" s="66"/>
      <c r="G967" s="66"/>
      <c r="H967" s="66"/>
      <c r="I967" s="66"/>
      <c r="J967" s="66"/>
      <c r="K967" s="66"/>
      <c r="L967" s="66"/>
      <c r="M967" s="66"/>
      <c r="N967" s="66"/>
      <c r="O967" s="66"/>
      <c r="P967" s="66"/>
      <c r="Q967" s="66"/>
      <c r="R967" s="66"/>
      <c r="S967" s="66"/>
      <c r="T967" s="66"/>
      <c r="U967" s="66"/>
      <c r="V967" s="66"/>
      <c r="W967" s="66"/>
      <c r="X967" s="66"/>
      <c r="Y967" s="66"/>
      <c r="Z967" s="66"/>
      <c r="AA967" s="66"/>
    </row>
    <row r="968" spans="1:27" x14ac:dyDescent="0.25">
      <c r="A968" s="66"/>
      <c r="B968" s="66"/>
      <c r="C968" s="66"/>
      <c r="D968" s="66"/>
      <c r="E968" s="66"/>
      <c r="F968" s="66"/>
      <c r="G968" s="66"/>
      <c r="H968" s="66"/>
      <c r="I968" s="66"/>
      <c r="J968" s="66"/>
      <c r="K968" s="66"/>
      <c r="L968" s="66"/>
      <c r="M968" s="66"/>
      <c r="N968" s="66"/>
      <c r="O968" s="66"/>
      <c r="P968" s="66"/>
      <c r="Q968" s="66"/>
      <c r="R968" s="66"/>
      <c r="S968" s="66"/>
      <c r="T968" s="66"/>
      <c r="U968" s="66"/>
      <c r="V968" s="66"/>
      <c r="W968" s="66"/>
      <c r="X968" s="66"/>
      <c r="Y968" s="66"/>
      <c r="Z968" s="66"/>
      <c r="AA968" s="66"/>
    </row>
    <row r="969" spans="1:27" x14ac:dyDescent="0.25">
      <c r="A969" s="66"/>
      <c r="B969" s="66"/>
      <c r="C969" s="66"/>
      <c r="D969" s="66"/>
      <c r="E969" s="66"/>
      <c r="F969" s="66"/>
      <c r="G969" s="66"/>
      <c r="H969" s="66"/>
      <c r="I969" s="66"/>
      <c r="J969" s="66"/>
      <c r="K969" s="66"/>
      <c r="L969" s="66"/>
      <c r="M969" s="66"/>
      <c r="N969" s="66"/>
      <c r="O969" s="66"/>
      <c r="P969" s="66"/>
      <c r="Q969" s="66"/>
      <c r="R969" s="66"/>
      <c r="S969" s="66"/>
      <c r="T969" s="66"/>
      <c r="U969" s="66"/>
      <c r="V969" s="66"/>
      <c r="W969" s="66"/>
      <c r="X969" s="66"/>
      <c r="Y969" s="66"/>
      <c r="Z969" s="66"/>
      <c r="AA969" s="66"/>
    </row>
    <row r="970" spans="1:27" x14ac:dyDescent="0.25">
      <c r="A970" s="66"/>
      <c r="B970" s="66"/>
      <c r="C970" s="66"/>
      <c r="D970" s="66"/>
      <c r="E970" s="66"/>
      <c r="F970" s="66"/>
      <c r="G970" s="66"/>
      <c r="H970" s="66"/>
      <c r="I970" s="66"/>
      <c r="J970" s="66"/>
      <c r="K970" s="66"/>
      <c r="L970" s="66"/>
      <c r="M970" s="66"/>
      <c r="N970" s="66"/>
      <c r="O970" s="66"/>
      <c r="P970" s="66"/>
      <c r="Q970" s="66"/>
      <c r="R970" s="66"/>
      <c r="S970" s="66"/>
      <c r="T970" s="66"/>
      <c r="U970" s="66"/>
      <c r="V970" s="66"/>
      <c r="W970" s="66"/>
      <c r="X970" s="66"/>
      <c r="Y970" s="66"/>
      <c r="Z970" s="66"/>
      <c r="AA970" s="66"/>
    </row>
    <row r="971" spans="1:27" x14ac:dyDescent="0.25">
      <c r="A971" s="66"/>
      <c r="B971" s="66"/>
      <c r="C971" s="66"/>
      <c r="D971" s="66"/>
      <c r="E971" s="66"/>
      <c r="F971" s="66"/>
      <c r="G971" s="66"/>
      <c r="H971" s="66"/>
      <c r="I971" s="66"/>
      <c r="J971" s="66"/>
      <c r="K971" s="66"/>
      <c r="L971" s="66"/>
      <c r="M971" s="66"/>
      <c r="N971" s="66"/>
      <c r="O971" s="66"/>
      <c r="P971" s="66"/>
      <c r="Q971" s="66"/>
      <c r="R971" s="66"/>
      <c r="S971" s="66"/>
      <c r="T971" s="66"/>
      <c r="U971" s="66"/>
      <c r="V971" s="66"/>
      <c r="W971" s="66"/>
      <c r="X971" s="66"/>
      <c r="Y971" s="66"/>
      <c r="Z971" s="66"/>
      <c r="AA971" s="66"/>
    </row>
    <row r="972" spans="1:27" x14ac:dyDescent="0.25">
      <c r="A972" s="66"/>
      <c r="B972" s="66"/>
      <c r="C972" s="66"/>
      <c r="D972" s="66"/>
      <c r="E972" s="66"/>
      <c r="F972" s="66"/>
      <c r="G972" s="66"/>
      <c r="H972" s="66"/>
      <c r="I972" s="66"/>
      <c r="J972" s="66"/>
      <c r="K972" s="66"/>
      <c r="L972" s="66"/>
      <c r="M972" s="66"/>
      <c r="N972" s="66"/>
      <c r="O972" s="66"/>
      <c r="P972" s="66"/>
      <c r="Q972" s="66"/>
      <c r="R972" s="66"/>
      <c r="S972" s="66"/>
      <c r="T972" s="66"/>
      <c r="U972" s="66"/>
      <c r="V972" s="66"/>
      <c r="W972" s="66"/>
      <c r="X972" s="66"/>
      <c r="Y972" s="66"/>
      <c r="Z972" s="66"/>
      <c r="AA972" s="66"/>
    </row>
    <row r="973" spans="1:27" x14ac:dyDescent="0.25">
      <c r="A973" s="66"/>
      <c r="B973" s="66"/>
      <c r="C973" s="66"/>
      <c r="D973" s="66"/>
      <c r="E973" s="66"/>
      <c r="F973" s="66"/>
      <c r="G973" s="66"/>
      <c r="H973" s="66"/>
      <c r="I973" s="66"/>
      <c r="J973" s="66"/>
      <c r="K973" s="66"/>
      <c r="L973" s="66"/>
      <c r="M973" s="66"/>
      <c r="N973" s="66"/>
      <c r="O973" s="66"/>
      <c r="P973" s="66"/>
      <c r="Q973" s="66"/>
      <c r="R973" s="66"/>
      <c r="S973" s="66"/>
      <c r="T973" s="66"/>
      <c r="U973" s="66"/>
      <c r="V973" s="66"/>
      <c r="W973" s="66"/>
      <c r="X973" s="66"/>
      <c r="Y973" s="66"/>
      <c r="Z973" s="66"/>
      <c r="AA973" s="66"/>
    </row>
    <row r="974" spans="1:27" x14ac:dyDescent="0.25">
      <c r="A974" s="66"/>
      <c r="B974" s="66"/>
      <c r="C974" s="66"/>
      <c r="D974" s="66"/>
      <c r="E974" s="66"/>
      <c r="F974" s="66"/>
      <c r="G974" s="66"/>
      <c r="H974" s="66"/>
      <c r="I974" s="66"/>
      <c r="J974" s="66"/>
      <c r="K974" s="66"/>
      <c r="L974" s="66"/>
      <c r="M974" s="66"/>
      <c r="N974" s="66"/>
      <c r="O974" s="66"/>
      <c r="P974" s="66"/>
      <c r="Q974" s="66"/>
      <c r="R974" s="66"/>
      <c r="S974" s="66"/>
      <c r="T974" s="66"/>
      <c r="U974" s="66"/>
      <c r="V974" s="66"/>
      <c r="W974" s="66"/>
      <c r="X974" s="66"/>
      <c r="Y974" s="66"/>
      <c r="Z974" s="66"/>
      <c r="AA974" s="66"/>
    </row>
    <row r="975" spans="1:27" x14ac:dyDescent="0.25">
      <c r="A975" s="66"/>
      <c r="B975" s="66"/>
      <c r="C975" s="66"/>
      <c r="D975" s="66"/>
      <c r="E975" s="66"/>
      <c r="F975" s="66"/>
      <c r="G975" s="66"/>
      <c r="H975" s="66"/>
      <c r="I975" s="66"/>
      <c r="J975" s="66"/>
      <c r="K975" s="66"/>
      <c r="L975" s="66"/>
      <c r="M975" s="66"/>
      <c r="N975" s="66"/>
      <c r="O975" s="66"/>
      <c r="P975" s="66"/>
      <c r="Q975" s="66"/>
      <c r="R975" s="66"/>
      <c r="S975" s="66"/>
      <c r="T975" s="66"/>
      <c r="U975" s="66"/>
      <c r="V975" s="66"/>
      <c r="W975" s="66"/>
      <c r="X975" s="66"/>
      <c r="Y975" s="66"/>
      <c r="Z975" s="66"/>
      <c r="AA975" s="66"/>
    </row>
    <row r="976" spans="1:27" x14ac:dyDescent="0.25">
      <c r="A976" s="66"/>
      <c r="B976" s="66"/>
      <c r="C976" s="66"/>
      <c r="D976" s="66"/>
      <c r="E976" s="66"/>
      <c r="F976" s="66"/>
      <c r="G976" s="66"/>
      <c r="H976" s="66"/>
      <c r="I976" s="66"/>
      <c r="J976" s="66"/>
      <c r="K976" s="66"/>
      <c r="L976" s="66"/>
      <c r="M976" s="66"/>
      <c r="N976" s="66"/>
      <c r="O976" s="66"/>
      <c r="P976" s="66"/>
      <c r="Q976" s="66"/>
      <c r="R976" s="66"/>
      <c r="S976" s="66"/>
      <c r="T976" s="66"/>
      <c r="U976" s="66"/>
      <c r="V976" s="66"/>
      <c r="W976" s="66"/>
      <c r="X976" s="66"/>
      <c r="Y976" s="66"/>
      <c r="Z976" s="66"/>
      <c r="AA976" s="66"/>
    </row>
    <row r="977" spans="1:27" x14ac:dyDescent="0.25">
      <c r="A977" s="66"/>
      <c r="B977" s="66"/>
      <c r="C977" s="66"/>
      <c r="D977" s="66"/>
      <c r="E977" s="66"/>
      <c r="F977" s="66"/>
      <c r="G977" s="66"/>
      <c r="H977" s="66"/>
      <c r="I977" s="66"/>
      <c r="J977" s="66"/>
      <c r="K977" s="66"/>
      <c r="L977" s="66"/>
      <c r="M977" s="66"/>
      <c r="N977" s="66"/>
      <c r="O977" s="66"/>
      <c r="P977" s="66"/>
      <c r="Q977" s="66"/>
      <c r="R977" s="66"/>
      <c r="S977" s="66"/>
      <c r="T977" s="66"/>
      <c r="U977" s="66"/>
      <c r="V977" s="66"/>
      <c r="W977" s="66"/>
      <c r="X977" s="66"/>
      <c r="Y977" s="66"/>
      <c r="Z977" s="66"/>
      <c r="AA977" s="66"/>
    </row>
    <row r="978" spans="1:27" x14ac:dyDescent="0.25">
      <c r="A978" s="66"/>
      <c r="B978" s="66"/>
      <c r="C978" s="66"/>
      <c r="D978" s="66"/>
      <c r="E978" s="66"/>
      <c r="F978" s="66"/>
      <c r="G978" s="66"/>
      <c r="H978" s="66"/>
      <c r="I978" s="66"/>
      <c r="J978" s="66"/>
      <c r="K978" s="66"/>
      <c r="L978" s="66"/>
      <c r="M978" s="66"/>
      <c r="N978" s="66"/>
      <c r="O978" s="66"/>
      <c r="P978" s="66"/>
      <c r="Q978" s="66"/>
      <c r="R978" s="66"/>
      <c r="S978" s="66"/>
      <c r="T978" s="66"/>
      <c r="U978" s="66"/>
      <c r="V978" s="66"/>
      <c r="W978" s="66"/>
      <c r="X978" s="66"/>
      <c r="Y978" s="66"/>
      <c r="Z978" s="66"/>
      <c r="AA978" s="66"/>
    </row>
    <row r="979" spans="1:27" x14ac:dyDescent="0.25">
      <c r="A979" s="66"/>
      <c r="B979" s="66"/>
      <c r="C979" s="66"/>
      <c r="D979" s="66"/>
      <c r="E979" s="66"/>
      <c r="F979" s="66"/>
      <c r="G979" s="66"/>
      <c r="H979" s="66"/>
      <c r="I979" s="66"/>
      <c r="J979" s="66"/>
      <c r="K979" s="66"/>
      <c r="L979" s="66"/>
      <c r="M979" s="66"/>
      <c r="N979" s="66"/>
      <c r="O979" s="66"/>
      <c r="P979" s="66"/>
      <c r="Q979" s="66"/>
      <c r="R979" s="66"/>
      <c r="S979" s="66"/>
      <c r="T979" s="66"/>
      <c r="U979" s="66"/>
      <c r="V979" s="66"/>
      <c r="W979" s="66"/>
      <c r="X979" s="66"/>
      <c r="Y979" s="66"/>
      <c r="Z979" s="66"/>
      <c r="AA979" s="66"/>
    </row>
    <row r="980" spans="1:27" x14ac:dyDescent="0.25">
      <c r="A980" s="66"/>
      <c r="B980" s="66"/>
      <c r="C980" s="66"/>
      <c r="D980" s="66"/>
      <c r="E980" s="66"/>
      <c r="F980" s="66"/>
      <c r="G980" s="66"/>
      <c r="H980" s="66"/>
      <c r="I980" s="66"/>
      <c r="J980" s="66"/>
      <c r="K980" s="66"/>
      <c r="L980" s="66"/>
      <c r="M980" s="66"/>
      <c r="N980" s="66"/>
      <c r="O980" s="66"/>
      <c r="P980" s="66"/>
      <c r="Q980" s="66"/>
      <c r="R980" s="66"/>
      <c r="S980" s="66"/>
      <c r="T980" s="66"/>
      <c r="U980" s="66"/>
      <c r="V980" s="66"/>
      <c r="W980" s="66"/>
      <c r="X980" s="66"/>
      <c r="Y980" s="66"/>
      <c r="Z980" s="66"/>
      <c r="AA980" s="66"/>
    </row>
    <row r="981" spans="1:27" x14ac:dyDescent="0.25">
      <c r="A981" s="66"/>
      <c r="B981" s="66"/>
      <c r="C981" s="66"/>
      <c r="D981" s="66"/>
      <c r="E981" s="66"/>
      <c r="F981" s="66"/>
      <c r="G981" s="66"/>
      <c r="H981" s="66"/>
      <c r="I981" s="66"/>
      <c r="J981" s="66"/>
      <c r="K981" s="66"/>
      <c r="L981" s="66"/>
      <c r="M981" s="66"/>
      <c r="N981" s="66"/>
      <c r="O981" s="66"/>
      <c r="P981" s="66"/>
      <c r="Q981" s="66"/>
      <c r="R981" s="66"/>
      <c r="S981" s="66"/>
      <c r="T981" s="66"/>
      <c r="U981" s="66"/>
      <c r="V981" s="66"/>
      <c r="W981" s="66"/>
      <c r="X981" s="66"/>
      <c r="Y981" s="66"/>
      <c r="Z981" s="66"/>
      <c r="AA981" s="66"/>
    </row>
    <row r="982" spans="1:27" x14ac:dyDescent="0.25">
      <c r="A982" s="66"/>
      <c r="B982" s="66"/>
      <c r="C982" s="66"/>
      <c r="D982" s="66"/>
      <c r="E982" s="66"/>
      <c r="F982" s="66"/>
      <c r="G982" s="66"/>
      <c r="H982" s="66"/>
      <c r="I982" s="66"/>
      <c r="J982" s="66"/>
      <c r="K982" s="66"/>
      <c r="L982" s="66"/>
      <c r="M982" s="66"/>
      <c r="N982" s="66"/>
      <c r="O982" s="66"/>
      <c r="P982" s="66"/>
      <c r="Q982" s="66"/>
      <c r="R982" s="66"/>
      <c r="S982" s="66"/>
      <c r="T982" s="66"/>
      <c r="U982" s="66"/>
      <c r="V982" s="66"/>
      <c r="W982" s="66"/>
      <c r="X982" s="66"/>
      <c r="Y982" s="66"/>
      <c r="Z982" s="66"/>
      <c r="AA982" s="66"/>
    </row>
    <row r="983" spans="1:27" x14ac:dyDescent="0.25">
      <c r="A983" s="66"/>
      <c r="B983" s="66"/>
      <c r="C983" s="66"/>
      <c r="D983" s="66"/>
      <c r="E983" s="66"/>
      <c r="F983" s="66"/>
      <c r="G983" s="66"/>
      <c r="H983" s="66"/>
      <c r="I983" s="66"/>
      <c r="J983" s="66"/>
      <c r="K983" s="66"/>
      <c r="L983" s="66"/>
      <c r="M983" s="66"/>
      <c r="N983" s="66"/>
      <c r="O983" s="66"/>
      <c r="P983" s="66"/>
      <c r="Q983" s="66"/>
      <c r="R983" s="66"/>
      <c r="S983" s="66"/>
      <c r="T983" s="66"/>
      <c r="U983" s="66"/>
      <c r="V983" s="66"/>
      <c r="W983" s="66"/>
      <c r="X983" s="66"/>
      <c r="Y983" s="66"/>
      <c r="Z983" s="66"/>
      <c r="AA983" s="66"/>
    </row>
    <row r="984" spans="1:27" x14ac:dyDescent="0.25">
      <c r="A984" s="66"/>
      <c r="B984" s="66"/>
      <c r="C984" s="66"/>
      <c r="D984" s="66"/>
      <c r="E984" s="66"/>
      <c r="F984" s="66"/>
      <c r="G984" s="66"/>
      <c r="H984" s="66"/>
      <c r="I984" s="66"/>
      <c r="J984" s="66"/>
      <c r="K984" s="66"/>
      <c r="L984" s="66"/>
      <c r="M984" s="66"/>
      <c r="N984" s="66"/>
      <c r="O984" s="66"/>
      <c r="P984" s="66"/>
      <c r="Q984" s="66"/>
      <c r="R984" s="66"/>
      <c r="S984" s="66"/>
      <c r="T984" s="66"/>
      <c r="U984" s="66"/>
      <c r="V984" s="66"/>
      <c r="W984" s="66"/>
      <c r="X984" s="66"/>
      <c r="Y984" s="66"/>
      <c r="Z984" s="66"/>
      <c r="AA984" s="66"/>
    </row>
    <row r="985" spans="1:27" x14ac:dyDescent="0.25">
      <c r="A985" s="66"/>
      <c r="B985" s="66"/>
      <c r="C985" s="66"/>
      <c r="D985" s="66"/>
      <c r="E985" s="66"/>
      <c r="F985" s="66"/>
      <c r="G985" s="66"/>
      <c r="H985" s="66"/>
      <c r="I985" s="66"/>
      <c r="J985" s="66"/>
      <c r="K985" s="66"/>
      <c r="L985" s="66"/>
      <c r="M985" s="66"/>
      <c r="N985" s="66"/>
      <c r="O985" s="66"/>
      <c r="P985" s="66"/>
      <c r="Q985" s="66"/>
      <c r="R985" s="66"/>
      <c r="S985" s="66"/>
      <c r="T985" s="66"/>
      <c r="U985" s="66"/>
      <c r="V985" s="66"/>
      <c r="W985" s="66"/>
      <c r="X985" s="66"/>
      <c r="Y985" s="66"/>
      <c r="Z985" s="66"/>
      <c r="AA985" s="66"/>
    </row>
    <row r="986" spans="1:27" x14ac:dyDescent="0.25">
      <c r="A986" s="66"/>
      <c r="B986" s="66"/>
      <c r="C986" s="66"/>
      <c r="D986" s="66"/>
      <c r="E986" s="66"/>
      <c r="F986" s="66"/>
      <c r="G986" s="66"/>
      <c r="H986" s="66"/>
      <c r="I986" s="66"/>
      <c r="J986" s="66"/>
      <c r="K986" s="66"/>
      <c r="L986" s="66"/>
      <c r="M986" s="66"/>
      <c r="N986" s="66"/>
      <c r="O986" s="66"/>
      <c r="P986" s="66"/>
      <c r="Q986" s="66"/>
      <c r="R986" s="66"/>
      <c r="S986" s="66"/>
      <c r="T986" s="66"/>
      <c r="U986" s="66"/>
      <c r="V986" s="66"/>
      <c r="W986" s="66"/>
      <c r="X986" s="66"/>
      <c r="Y986" s="66"/>
      <c r="Z986" s="66"/>
      <c r="AA986" s="66"/>
    </row>
    <row r="987" spans="1:27" x14ac:dyDescent="0.25">
      <c r="A987" s="66"/>
      <c r="B987" s="66"/>
      <c r="C987" s="66"/>
      <c r="D987" s="66"/>
      <c r="E987" s="66"/>
      <c r="F987" s="66"/>
      <c r="G987" s="66"/>
      <c r="H987" s="66"/>
      <c r="I987" s="66"/>
      <c r="J987" s="66"/>
      <c r="K987" s="66"/>
      <c r="L987" s="66"/>
      <c r="M987" s="66"/>
      <c r="N987" s="66"/>
      <c r="O987" s="66"/>
      <c r="P987" s="66"/>
      <c r="Q987" s="66"/>
      <c r="R987" s="66"/>
      <c r="S987" s="66"/>
      <c r="T987" s="66"/>
      <c r="U987" s="66"/>
      <c r="V987" s="66"/>
      <c r="W987" s="66"/>
      <c r="X987" s="66"/>
      <c r="Y987" s="66"/>
      <c r="Z987" s="66"/>
      <c r="AA987" s="66"/>
    </row>
    <row r="988" spans="1:27" x14ac:dyDescent="0.25">
      <c r="A988" s="66"/>
      <c r="B988" s="66"/>
      <c r="C988" s="66"/>
      <c r="D988" s="66"/>
      <c r="E988" s="66"/>
      <c r="F988" s="66"/>
      <c r="G988" s="66"/>
      <c r="H988" s="66"/>
      <c r="I988" s="66"/>
      <c r="J988" s="66"/>
      <c r="K988" s="66"/>
      <c r="L988" s="66"/>
      <c r="M988" s="66"/>
      <c r="N988" s="66"/>
      <c r="O988" s="66"/>
      <c r="P988" s="66"/>
      <c r="Q988" s="66"/>
      <c r="R988" s="66"/>
      <c r="S988" s="66"/>
      <c r="T988" s="66"/>
      <c r="U988" s="66"/>
      <c r="V988" s="66"/>
      <c r="W988" s="66"/>
      <c r="X988" s="66"/>
      <c r="Y988" s="66"/>
      <c r="Z988" s="66"/>
      <c r="AA988" s="66"/>
    </row>
    <row r="989" spans="1:27" x14ac:dyDescent="0.25">
      <c r="A989" s="66"/>
      <c r="B989" s="66"/>
      <c r="C989" s="66"/>
      <c r="D989" s="66"/>
      <c r="E989" s="66"/>
      <c r="F989" s="66"/>
      <c r="G989" s="66"/>
      <c r="H989" s="66"/>
      <c r="I989" s="66"/>
      <c r="J989" s="66"/>
      <c r="K989" s="66"/>
      <c r="L989" s="66"/>
      <c r="M989" s="66"/>
      <c r="N989" s="66"/>
      <c r="O989" s="66"/>
      <c r="P989" s="66"/>
      <c r="Q989" s="66"/>
      <c r="R989" s="66"/>
      <c r="S989" s="66"/>
      <c r="T989" s="66"/>
      <c r="U989" s="66"/>
      <c r="V989" s="66"/>
      <c r="W989" s="66"/>
      <c r="X989" s="66"/>
      <c r="Y989" s="66"/>
      <c r="Z989" s="66"/>
      <c r="AA989" s="66"/>
    </row>
    <row r="990" spans="1:27" x14ac:dyDescent="0.25">
      <c r="A990" s="66"/>
      <c r="B990" s="66"/>
      <c r="C990" s="66"/>
      <c r="D990" s="66"/>
      <c r="E990" s="66"/>
      <c r="F990" s="66"/>
      <c r="G990" s="66"/>
      <c r="H990" s="66"/>
      <c r="I990" s="66"/>
      <c r="J990" s="66"/>
      <c r="K990" s="66"/>
      <c r="L990" s="66"/>
      <c r="M990" s="66"/>
      <c r="N990" s="66"/>
      <c r="O990" s="66"/>
      <c r="P990" s="66"/>
      <c r="Q990" s="66"/>
      <c r="R990" s="66"/>
      <c r="S990" s="66"/>
      <c r="T990" s="66"/>
      <c r="U990" s="66"/>
      <c r="V990" s="66"/>
      <c r="W990" s="66"/>
      <c r="X990" s="66"/>
      <c r="Y990" s="66"/>
      <c r="Z990" s="66"/>
      <c r="AA990" s="66"/>
    </row>
    <row r="991" spans="1:27" x14ac:dyDescent="0.25">
      <c r="A991" s="66"/>
      <c r="B991" s="66"/>
      <c r="C991" s="66"/>
      <c r="D991" s="66"/>
      <c r="E991" s="66"/>
      <c r="F991" s="66"/>
      <c r="G991" s="66"/>
      <c r="H991" s="66"/>
      <c r="I991" s="66"/>
      <c r="J991" s="66"/>
      <c r="K991" s="66"/>
      <c r="L991" s="66"/>
      <c r="M991" s="66"/>
      <c r="N991" s="66"/>
      <c r="O991" s="66"/>
      <c r="P991" s="66"/>
      <c r="Q991" s="66"/>
      <c r="R991" s="66"/>
      <c r="S991" s="66"/>
      <c r="T991" s="66"/>
      <c r="U991" s="66"/>
      <c r="V991" s="66"/>
      <c r="W991" s="66"/>
      <c r="X991" s="66"/>
      <c r="Y991" s="66"/>
      <c r="Z991" s="66"/>
      <c r="AA991" s="66"/>
    </row>
    <row r="992" spans="1:27" x14ac:dyDescent="0.25">
      <c r="A992" s="66"/>
      <c r="B992" s="66"/>
      <c r="C992" s="66"/>
      <c r="D992" s="66"/>
      <c r="E992" s="66"/>
      <c r="F992" s="66"/>
      <c r="G992" s="66"/>
      <c r="H992" s="66"/>
      <c r="I992" s="66"/>
      <c r="J992" s="66"/>
      <c r="K992" s="66"/>
      <c r="L992" s="66"/>
      <c r="M992" s="66"/>
      <c r="N992" s="66"/>
      <c r="O992" s="66"/>
      <c r="P992" s="66"/>
      <c r="Q992" s="66"/>
      <c r="R992" s="66"/>
      <c r="S992" s="66"/>
      <c r="T992" s="66"/>
      <c r="U992" s="66"/>
      <c r="V992" s="66"/>
      <c r="W992" s="66"/>
      <c r="X992" s="66"/>
      <c r="Y992" s="66"/>
      <c r="Z992" s="66"/>
      <c r="AA992" s="66"/>
    </row>
    <row r="993" spans="1:27" x14ac:dyDescent="0.25">
      <c r="A993" s="66"/>
      <c r="B993" s="66"/>
      <c r="C993" s="66"/>
      <c r="D993" s="66"/>
      <c r="E993" s="66"/>
      <c r="F993" s="66"/>
      <c r="G993" s="66"/>
      <c r="H993" s="66"/>
      <c r="I993" s="66"/>
      <c r="J993" s="66"/>
      <c r="K993" s="66"/>
      <c r="L993" s="66"/>
      <c r="M993" s="66"/>
      <c r="N993" s="66"/>
      <c r="O993" s="66"/>
      <c r="P993" s="66"/>
      <c r="Q993" s="66"/>
      <c r="R993" s="66"/>
      <c r="S993" s="66"/>
      <c r="T993" s="66"/>
      <c r="U993" s="66"/>
      <c r="V993" s="66"/>
      <c r="W993" s="66"/>
      <c r="X993" s="66"/>
      <c r="Y993" s="66"/>
      <c r="Z993" s="66"/>
      <c r="AA993" s="66"/>
    </row>
    <row r="994" spans="1:27" x14ac:dyDescent="0.25">
      <c r="A994" s="66"/>
      <c r="B994" s="66"/>
      <c r="C994" s="66"/>
      <c r="D994" s="66"/>
      <c r="E994" s="66"/>
      <c r="F994" s="66"/>
      <c r="G994" s="66"/>
      <c r="H994" s="66"/>
      <c r="I994" s="66"/>
      <c r="J994" s="66"/>
      <c r="K994" s="66"/>
      <c r="L994" s="66"/>
      <c r="M994" s="66"/>
      <c r="N994" s="66"/>
      <c r="O994" s="66"/>
      <c r="P994" s="66"/>
      <c r="Q994" s="66"/>
      <c r="R994" s="66"/>
      <c r="S994" s="66"/>
      <c r="T994" s="66"/>
      <c r="U994" s="66"/>
      <c r="V994" s="66"/>
      <c r="W994" s="66"/>
      <c r="X994" s="66"/>
      <c r="Y994" s="66"/>
      <c r="Z994" s="66"/>
      <c r="AA994" s="66"/>
    </row>
    <row r="995" spans="1:27" x14ac:dyDescent="0.25">
      <c r="A995" s="66"/>
      <c r="B995" s="66"/>
      <c r="C995" s="66"/>
      <c r="D995" s="66"/>
      <c r="E995" s="66"/>
      <c r="F995" s="66"/>
      <c r="G995" s="66"/>
      <c r="H995" s="66"/>
      <c r="I995" s="66"/>
      <c r="J995" s="66"/>
      <c r="K995" s="66"/>
      <c r="L995" s="66"/>
      <c r="M995" s="66"/>
      <c r="N995" s="66"/>
      <c r="O995" s="66"/>
      <c r="P995" s="66"/>
      <c r="Q995" s="66"/>
      <c r="R995" s="66"/>
      <c r="S995" s="66"/>
      <c r="T995" s="66"/>
      <c r="U995" s="66"/>
      <c r="V995" s="66"/>
      <c r="W995" s="66"/>
      <c r="X995" s="66"/>
      <c r="Y995" s="66"/>
      <c r="Z995" s="66"/>
      <c r="AA995" s="66"/>
    </row>
    <row r="996" spans="1:27" x14ac:dyDescent="0.25">
      <c r="A996" s="66"/>
      <c r="B996" s="66"/>
      <c r="C996" s="66"/>
      <c r="D996" s="66"/>
      <c r="E996" s="66"/>
      <c r="F996" s="66"/>
      <c r="G996" s="66"/>
      <c r="H996" s="66"/>
      <c r="I996" s="66"/>
      <c r="J996" s="66"/>
      <c r="K996" s="66"/>
      <c r="L996" s="66"/>
      <c r="M996" s="66"/>
      <c r="N996" s="66"/>
      <c r="O996" s="66"/>
      <c r="P996" s="66"/>
      <c r="Q996" s="66"/>
      <c r="R996" s="66"/>
      <c r="S996" s="66"/>
      <c r="T996" s="66"/>
      <c r="U996" s="66"/>
      <c r="V996" s="66"/>
      <c r="W996" s="66"/>
      <c r="X996" s="66"/>
      <c r="Y996" s="66"/>
      <c r="Z996" s="66"/>
      <c r="AA996" s="66"/>
    </row>
    <row r="997" spans="1:27" x14ac:dyDescent="0.25">
      <c r="A997" s="66"/>
      <c r="B997" s="66"/>
      <c r="C997" s="66"/>
      <c r="D997" s="66"/>
      <c r="E997" s="66"/>
      <c r="F997" s="66"/>
      <c r="G997" s="66"/>
      <c r="H997" s="66"/>
      <c r="I997" s="66"/>
      <c r="J997" s="66"/>
      <c r="K997" s="66"/>
      <c r="L997" s="66"/>
      <c r="M997" s="66"/>
      <c r="N997" s="66"/>
      <c r="O997" s="66"/>
      <c r="P997" s="66"/>
      <c r="Q997" s="66"/>
      <c r="R997" s="66"/>
      <c r="S997" s="66"/>
      <c r="T997" s="66"/>
      <c r="U997" s="66"/>
      <c r="V997" s="66"/>
      <c r="W997" s="66"/>
      <c r="X997" s="66"/>
      <c r="Y997" s="66"/>
      <c r="Z997" s="66"/>
      <c r="AA997" s="66"/>
    </row>
    <row r="998" spans="1:27" x14ac:dyDescent="0.25">
      <c r="A998" s="66"/>
      <c r="B998" s="66"/>
      <c r="C998" s="66"/>
      <c r="D998" s="66"/>
      <c r="E998" s="66"/>
      <c r="F998" s="66"/>
      <c r="G998" s="66"/>
      <c r="H998" s="66"/>
      <c r="I998" s="66"/>
      <c r="J998" s="66"/>
      <c r="K998" s="66"/>
      <c r="L998" s="66"/>
      <c r="M998" s="66"/>
      <c r="N998" s="66"/>
      <c r="O998" s="66"/>
      <c r="P998" s="66"/>
      <c r="Q998" s="66"/>
      <c r="R998" s="66"/>
      <c r="S998" s="66"/>
      <c r="T998" s="66"/>
      <c r="U998" s="66"/>
      <c r="V998" s="66"/>
      <c r="W998" s="66"/>
      <c r="X998" s="66"/>
      <c r="Y998" s="66"/>
      <c r="Z998" s="66"/>
      <c r="AA998" s="66"/>
    </row>
    <row r="999" spans="1:27" x14ac:dyDescent="0.25">
      <c r="A999" s="66"/>
      <c r="B999" s="66"/>
      <c r="C999" s="66"/>
      <c r="D999" s="66"/>
      <c r="E999" s="66"/>
      <c r="F999" s="66"/>
      <c r="G999" s="66"/>
      <c r="H999" s="66"/>
      <c r="I999" s="66"/>
      <c r="J999" s="66"/>
      <c r="K999" s="66"/>
      <c r="L999" s="66"/>
      <c r="M999" s="66"/>
      <c r="N999" s="66"/>
      <c r="O999" s="66"/>
      <c r="P999" s="66"/>
      <c r="Q999" s="66"/>
      <c r="R999" s="66"/>
      <c r="S999" s="66"/>
      <c r="T999" s="66"/>
      <c r="U999" s="66"/>
      <c r="V999" s="66"/>
      <c r="W999" s="66"/>
      <c r="X999" s="66"/>
      <c r="Y999" s="66"/>
      <c r="Z999" s="66"/>
      <c r="AA999" s="66"/>
    </row>
    <row r="1000" spans="1:27" x14ac:dyDescent="0.25">
      <c r="A1000" s="66"/>
      <c r="B1000" s="66"/>
      <c r="C1000" s="66"/>
      <c r="D1000" s="66"/>
      <c r="E1000" s="66"/>
      <c r="F1000" s="66"/>
      <c r="G1000" s="66"/>
      <c r="H1000" s="66"/>
      <c r="I1000" s="66"/>
      <c r="J1000" s="66"/>
      <c r="K1000" s="66"/>
      <c r="L1000" s="66"/>
      <c r="M1000" s="66"/>
      <c r="N1000" s="66"/>
      <c r="O1000" s="66"/>
      <c r="P1000" s="66"/>
      <c r="Q1000" s="66"/>
      <c r="R1000" s="66"/>
      <c r="S1000" s="66"/>
      <c r="T1000" s="66"/>
      <c r="U1000" s="66"/>
      <c r="V1000" s="66"/>
      <c r="W1000" s="66"/>
      <c r="X1000" s="66"/>
      <c r="Y1000" s="66"/>
      <c r="Z1000" s="66"/>
      <c r="AA1000" s="66"/>
    </row>
    <row r="1001" spans="1:27" x14ac:dyDescent="0.25">
      <c r="A1001" s="66"/>
      <c r="B1001" s="66"/>
      <c r="C1001" s="66"/>
      <c r="D1001" s="66"/>
      <c r="E1001" s="66"/>
      <c r="F1001" s="66"/>
      <c r="G1001" s="66"/>
      <c r="H1001" s="66"/>
      <c r="I1001" s="66"/>
      <c r="J1001" s="66"/>
      <c r="K1001" s="66"/>
      <c r="L1001" s="66"/>
      <c r="M1001" s="66"/>
      <c r="N1001" s="66"/>
      <c r="O1001" s="66"/>
      <c r="P1001" s="66"/>
      <c r="Q1001" s="66"/>
      <c r="R1001" s="66"/>
      <c r="S1001" s="66"/>
      <c r="T1001" s="66"/>
      <c r="U1001" s="66"/>
      <c r="V1001" s="66"/>
      <c r="W1001" s="66"/>
      <c r="X1001" s="66"/>
      <c r="Y1001" s="66"/>
      <c r="Z1001" s="66"/>
      <c r="AA1001" s="66"/>
    </row>
    <row r="1002" spans="1:27" x14ac:dyDescent="0.25">
      <c r="A1002" s="66"/>
      <c r="B1002" s="66"/>
      <c r="C1002" s="66"/>
      <c r="D1002" s="66"/>
      <c r="E1002" s="66"/>
      <c r="F1002" s="66"/>
      <c r="G1002" s="66"/>
      <c r="H1002" s="66"/>
      <c r="I1002" s="66"/>
      <c r="J1002" s="66"/>
      <c r="K1002" s="66"/>
      <c r="L1002" s="66"/>
      <c r="M1002" s="66"/>
      <c r="N1002" s="66"/>
      <c r="O1002" s="66"/>
      <c r="P1002" s="66"/>
      <c r="Q1002" s="66"/>
      <c r="R1002" s="66"/>
      <c r="S1002" s="66"/>
      <c r="T1002" s="66"/>
      <c r="U1002" s="66"/>
      <c r="V1002" s="66"/>
      <c r="W1002" s="66"/>
      <c r="X1002" s="66"/>
      <c r="Y1002" s="66"/>
      <c r="Z1002" s="66"/>
      <c r="AA1002" s="66"/>
    </row>
    <row r="1003" spans="1:27" x14ac:dyDescent="0.25">
      <c r="A1003" s="66"/>
      <c r="B1003" s="66"/>
      <c r="C1003" s="66"/>
      <c r="D1003" s="66"/>
      <c r="E1003" s="66"/>
      <c r="F1003" s="66"/>
      <c r="G1003" s="66"/>
      <c r="H1003" s="66"/>
      <c r="I1003" s="66"/>
      <c r="J1003" s="66"/>
      <c r="K1003" s="66"/>
      <c r="L1003" s="66"/>
      <c r="M1003" s="66"/>
      <c r="N1003" s="66"/>
      <c r="O1003" s="66"/>
      <c r="P1003" s="66"/>
      <c r="Q1003" s="66"/>
      <c r="R1003" s="66"/>
      <c r="S1003" s="66"/>
      <c r="T1003" s="66"/>
      <c r="U1003" s="66"/>
      <c r="V1003" s="66"/>
      <c r="W1003" s="66"/>
      <c r="X1003" s="66"/>
      <c r="Y1003" s="66"/>
      <c r="Z1003" s="66"/>
      <c r="AA1003" s="66"/>
    </row>
    <row r="1004" spans="1:27" x14ac:dyDescent="0.25">
      <c r="A1004" s="66"/>
      <c r="B1004" s="66"/>
      <c r="C1004" s="66"/>
      <c r="D1004" s="66"/>
      <c r="E1004" s="66"/>
      <c r="F1004" s="66"/>
      <c r="G1004" s="66"/>
      <c r="H1004" s="66"/>
      <c r="I1004" s="66"/>
      <c r="J1004" s="66"/>
      <c r="K1004" s="66"/>
      <c r="L1004" s="66"/>
      <c r="M1004" s="66"/>
      <c r="N1004" s="66"/>
      <c r="O1004" s="66"/>
      <c r="P1004" s="66"/>
      <c r="Q1004" s="66"/>
      <c r="R1004" s="66"/>
      <c r="S1004" s="66"/>
      <c r="T1004" s="66"/>
      <c r="U1004" s="66"/>
      <c r="V1004" s="66"/>
      <c r="W1004" s="66"/>
      <c r="X1004" s="66"/>
      <c r="Y1004" s="66"/>
      <c r="Z1004" s="66"/>
      <c r="AA1004" s="66"/>
    </row>
    <row r="1005" spans="1:27" x14ac:dyDescent="0.25">
      <c r="A1005" s="66"/>
      <c r="B1005" s="66"/>
      <c r="C1005" s="66"/>
      <c r="D1005" s="66"/>
      <c r="E1005" s="66"/>
      <c r="F1005" s="66"/>
      <c r="G1005" s="66"/>
      <c r="H1005" s="66"/>
      <c r="I1005" s="66"/>
      <c r="J1005" s="66"/>
      <c r="K1005" s="66"/>
      <c r="L1005" s="66"/>
      <c r="M1005" s="66"/>
      <c r="N1005" s="66"/>
      <c r="O1005" s="66"/>
      <c r="P1005" s="66"/>
      <c r="Q1005" s="66"/>
      <c r="R1005" s="66"/>
      <c r="S1005" s="66"/>
      <c r="T1005" s="66"/>
      <c r="U1005" s="66"/>
      <c r="V1005" s="66"/>
      <c r="W1005" s="66"/>
      <c r="X1005" s="66"/>
      <c r="Y1005" s="66"/>
      <c r="Z1005" s="66"/>
      <c r="AA1005" s="66"/>
    </row>
    <row r="1006" spans="1:27" x14ac:dyDescent="0.25">
      <c r="A1006" s="66"/>
      <c r="B1006" s="66"/>
      <c r="C1006" s="66"/>
      <c r="D1006" s="66"/>
      <c r="E1006" s="66"/>
      <c r="F1006" s="66"/>
      <c r="G1006" s="66"/>
      <c r="H1006" s="66"/>
      <c r="I1006" s="66"/>
      <c r="J1006" s="66"/>
      <c r="K1006" s="66"/>
      <c r="L1006" s="66"/>
      <c r="M1006" s="66"/>
      <c r="N1006" s="66"/>
      <c r="O1006" s="66"/>
      <c r="P1006" s="66"/>
      <c r="Q1006" s="66"/>
      <c r="R1006" s="66"/>
      <c r="S1006" s="66"/>
      <c r="T1006" s="66"/>
      <c r="U1006" s="66"/>
      <c r="V1006" s="66"/>
      <c r="W1006" s="66"/>
      <c r="X1006" s="66"/>
      <c r="Y1006" s="66"/>
      <c r="Z1006" s="66"/>
      <c r="AA1006" s="66"/>
    </row>
    <row r="1007" spans="1:27" x14ac:dyDescent="0.25">
      <c r="A1007" s="66"/>
      <c r="B1007" s="66"/>
      <c r="C1007" s="66"/>
      <c r="D1007" s="66"/>
      <c r="E1007" s="66"/>
      <c r="F1007" s="66"/>
      <c r="G1007" s="66"/>
      <c r="H1007" s="66"/>
      <c r="I1007" s="66"/>
      <c r="J1007" s="66"/>
      <c r="K1007" s="66"/>
      <c r="L1007" s="66"/>
      <c r="M1007" s="66"/>
      <c r="N1007" s="66"/>
      <c r="O1007" s="66"/>
      <c r="P1007" s="66"/>
      <c r="Q1007" s="66"/>
      <c r="R1007" s="66"/>
      <c r="S1007" s="66"/>
      <c r="T1007" s="66"/>
      <c r="U1007" s="66"/>
      <c r="V1007" s="66"/>
      <c r="W1007" s="66"/>
      <c r="X1007" s="66"/>
      <c r="Y1007" s="66"/>
      <c r="Z1007" s="66"/>
      <c r="AA1007" s="66"/>
    </row>
    <row r="1008" spans="1:27" x14ac:dyDescent="0.25">
      <c r="A1008" s="66"/>
      <c r="B1008" s="66"/>
      <c r="C1008" s="66"/>
      <c r="D1008" s="66"/>
      <c r="E1008" s="66"/>
      <c r="F1008" s="66"/>
      <c r="G1008" s="66"/>
      <c r="H1008" s="66"/>
      <c r="I1008" s="66"/>
      <c r="J1008" s="66"/>
      <c r="K1008" s="66"/>
      <c r="L1008" s="66"/>
      <c r="M1008" s="66"/>
      <c r="N1008" s="66"/>
      <c r="O1008" s="66"/>
      <c r="P1008" s="66"/>
      <c r="Q1008" s="66"/>
      <c r="R1008" s="66"/>
      <c r="S1008" s="66"/>
      <c r="T1008" s="66"/>
      <c r="U1008" s="66"/>
      <c r="V1008" s="66"/>
      <c r="W1008" s="66"/>
      <c r="X1008" s="66"/>
      <c r="Y1008" s="66"/>
      <c r="Z1008" s="66"/>
      <c r="AA1008" s="66"/>
    </row>
    <row r="1009" spans="1:27" x14ac:dyDescent="0.25">
      <c r="A1009" s="66"/>
      <c r="B1009" s="66"/>
      <c r="C1009" s="66"/>
      <c r="D1009" s="66"/>
      <c r="E1009" s="66"/>
      <c r="F1009" s="66"/>
      <c r="G1009" s="66"/>
      <c r="H1009" s="66"/>
      <c r="I1009" s="66"/>
      <c r="J1009" s="66"/>
      <c r="K1009" s="66"/>
      <c r="L1009" s="66"/>
      <c r="M1009" s="66"/>
      <c r="N1009" s="66"/>
      <c r="O1009" s="66"/>
      <c r="P1009" s="66"/>
      <c r="Q1009" s="66"/>
      <c r="R1009" s="66"/>
      <c r="S1009" s="66"/>
      <c r="T1009" s="66"/>
      <c r="U1009" s="66"/>
      <c r="V1009" s="66"/>
      <c r="W1009" s="66"/>
      <c r="X1009" s="66"/>
      <c r="Y1009" s="66"/>
      <c r="Z1009" s="66"/>
      <c r="AA1009" s="66"/>
    </row>
    <row r="1010" spans="1:27" x14ac:dyDescent="0.25">
      <c r="A1010" s="66"/>
      <c r="B1010" s="66"/>
      <c r="C1010" s="66"/>
      <c r="D1010" s="66"/>
      <c r="E1010" s="66"/>
      <c r="F1010" s="66"/>
      <c r="G1010" s="66"/>
      <c r="H1010" s="66"/>
      <c r="I1010" s="66"/>
      <c r="J1010" s="66"/>
      <c r="K1010" s="66"/>
      <c r="L1010" s="66"/>
      <c r="M1010" s="66"/>
      <c r="N1010" s="66"/>
      <c r="O1010" s="66"/>
      <c r="P1010" s="66"/>
      <c r="Q1010" s="66"/>
      <c r="R1010" s="66"/>
      <c r="S1010" s="66"/>
      <c r="T1010" s="66"/>
      <c r="U1010" s="66"/>
      <c r="V1010" s="66"/>
      <c r="W1010" s="66"/>
      <c r="X1010" s="66"/>
      <c r="Y1010" s="66"/>
      <c r="Z1010" s="66"/>
      <c r="AA1010" s="66"/>
    </row>
    <row r="1011" spans="1:27" x14ac:dyDescent="0.25">
      <c r="A1011" s="66"/>
      <c r="B1011" s="66"/>
      <c r="C1011" s="66"/>
      <c r="D1011" s="66"/>
      <c r="E1011" s="66"/>
      <c r="F1011" s="66"/>
      <c r="G1011" s="66"/>
      <c r="H1011" s="66"/>
      <c r="I1011" s="66"/>
      <c r="J1011" s="66"/>
      <c r="K1011" s="66"/>
      <c r="L1011" s="66"/>
      <c r="M1011" s="66"/>
      <c r="N1011" s="66"/>
      <c r="O1011" s="66"/>
      <c r="P1011" s="66"/>
      <c r="Q1011" s="66"/>
      <c r="R1011" s="66"/>
      <c r="S1011" s="66"/>
      <c r="T1011" s="66"/>
      <c r="U1011" s="66"/>
      <c r="V1011" s="66"/>
      <c r="W1011" s="66"/>
      <c r="X1011" s="66"/>
      <c r="Y1011" s="66"/>
      <c r="Z1011" s="66"/>
      <c r="AA1011" s="66"/>
    </row>
    <row r="1012" spans="1:27" x14ac:dyDescent="0.25">
      <c r="A1012" s="66"/>
      <c r="B1012" s="66"/>
      <c r="C1012" s="66"/>
      <c r="D1012" s="66"/>
      <c r="E1012" s="66"/>
      <c r="F1012" s="66"/>
      <c r="G1012" s="66"/>
      <c r="H1012" s="66"/>
      <c r="I1012" s="66"/>
      <c r="J1012" s="66"/>
      <c r="K1012" s="66"/>
      <c r="L1012" s="66"/>
      <c r="M1012" s="66"/>
      <c r="N1012" s="66"/>
      <c r="O1012" s="66"/>
      <c r="P1012" s="66"/>
      <c r="Q1012" s="66"/>
      <c r="R1012" s="66"/>
      <c r="S1012" s="66"/>
      <c r="T1012" s="66"/>
      <c r="U1012" s="66"/>
      <c r="V1012" s="66"/>
      <c r="W1012" s="66"/>
      <c r="X1012" s="66"/>
      <c r="Y1012" s="66"/>
      <c r="Z1012" s="66"/>
      <c r="AA1012" s="66"/>
    </row>
    <row r="1013" spans="1:27" x14ac:dyDescent="0.25">
      <c r="A1013" s="66"/>
      <c r="B1013" s="66"/>
      <c r="C1013" s="66"/>
      <c r="D1013" s="66"/>
      <c r="E1013" s="66"/>
      <c r="F1013" s="66"/>
      <c r="G1013" s="66"/>
      <c r="H1013" s="66"/>
      <c r="I1013" s="66"/>
      <c r="J1013" s="66"/>
      <c r="K1013" s="66"/>
      <c r="L1013" s="66"/>
      <c r="M1013" s="66"/>
      <c r="N1013" s="66"/>
      <c r="O1013" s="66"/>
      <c r="P1013" s="66"/>
      <c r="Q1013" s="66"/>
      <c r="R1013" s="66"/>
      <c r="S1013" s="66"/>
      <c r="T1013" s="66"/>
      <c r="U1013" s="66"/>
      <c r="V1013" s="66"/>
      <c r="W1013" s="66"/>
      <c r="X1013" s="66"/>
      <c r="Y1013" s="66"/>
      <c r="Z1013" s="66"/>
      <c r="AA1013" s="66"/>
    </row>
    <row r="1014" spans="1:27" x14ac:dyDescent="0.25">
      <c r="A1014" s="66"/>
      <c r="B1014" s="66"/>
      <c r="C1014" s="66"/>
      <c r="D1014" s="66"/>
      <c r="E1014" s="66"/>
      <c r="F1014" s="66"/>
      <c r="G1014" s="66"/>
      <c r="H1014" s="66"/>
      <c r="I1014" s="66"/>
      <c r="J1014" s="66"/>
      <c r="K1014" s="66"/>
      <c r="L1014" s="66"/>
      <c r="M1014" s="66"/>
      <c r="N1014" s="66"/>
      <c r="O1014" s="66"/>
      <c r="P1014" s="66"/>
      <c r="Q1014" s="66"/>
      <c r="R1014" s="66"/>
      <c r="S1014" s="66"/>
      <c r="T1014" s="66"/>
      <c r="U1014" s="66"/>
      <c r="V1014" s="66"/>
      <c r="W1014" s="66"/>
      <c r="X1014" s="66"/>
      <c r="Y1014" s="66"/>
      <c r="Z1014" s="66"/>
      <c r="AA1014" s="66"/>
    </row>
    <row r="1015" spans="1:27" x14ac:dyDescent="0.25">
      <c r="A1015" s="66"/>
      <c r="B1015" s="66"/>
      <c r="C1015" s="66"/>
      <c r="D1015" s="66"/>
      <c r="E1015" s="66"/>
      <c r="F1015" s="66"/>
      <c r="G1015" s="66"/>
      <c r="H1015" s="66"/>
      <c r="I1015" s="66"/>
      <c r="J1015" s="66"/>
      <c r="K1015" s="66"/>
      <c r="L1015" s="66"/>
      <c r="M1015" s="66"/>
      <c r="N1015" s="66"/>
      <c r="O1015" s="66"/>
      <c r="P1015" s="66"/>
      <c r="Q1015" s="66"/>
      <c r="R1015" s="66"/>
      <c r="S1015" s="66"/>
      <c r="T1015" s="66"/>
      <c r="U1015" s="66"/>
      <c r="V1015" s="66"/>
      <c r="W1015" s="66"/>
      <c r="X1015" s="66"/>
      <c r="Y1015" s="66"/>
      <c r="Z1015" s="66"/>
      <c r="AA1015" s="66"/>
    </row>
    <row r="1016" spans="1:27" x14ac:dyDescent="0.25">
      <c r="A1016" s="66"/>
      <c r="B1016" s="66"/>
      <c r="C1016" s="66"/>
      <c r="D1016" s="66"/>
      <c r="E1016" s="66"/>
      <c r="F1016" s="66"/>
      <c r="G1016" s="66"/>
      <c r="H1016" s="66"/>
      <c r="I1016" s="66"/>
      <c r="J1016" s="66"/>
      <c r="K1016" s="66"/>
      <c r="L1016" s="66"/>
      <c r="M1016" s="66"/>
      <c r="N1016" s="66"/>
      <c r="O1016" s="66"/>
      <c r="P1016" s="66"/>
      <c r="Q1016" s="66"/>
      <c r="R1016" s="66"/>
      <c r="S1016" s="66"/>
      <c r="T1016" s="66"/>
      <c r="U1016" s="66"/>
      <c r="V1016" s="66"/>
      <c r="W1016" s="66"/>
      <c r="X1016" s="66"/>
      <c r="Y1016" s="66"/>
      <c r="Z1016" s="66"/>
      <c r="AA1016" s="66"/>
    </row>
    <row r="1017" spans="1:27" x14ac:dyDescent="0.25">
      <c r="A1017" s="66"/>
      <c r="B1017" s="66"/>
      <c r="C1017" s="66"/>
      <c r="D1017" s="66"/>
      <c r="E1017" s="66"/>
      <c r="F1017" s="66"/>
      <c r="G1017" s="66"/>
      <c r="H1017" s="66"/>
      <c r="I1017" s="66"/>
      <c r="J1017" s="66"/>
      <c r="K1017" s="66"/>
      <c r="L1017" s="66"/>
      <c r="M1017" s="66"/>
      <c r="N1017" s="66"/>
      <c r="O1017" s="66"/>
      <c r="P1017" s="66"/>
      <c r="Q1017" s="66"/>
      <c r="R1017" s="66"/>
      <c r="S1017" s="66"/>
      <c r="T1017" s="66"/>
      <c r="U1017" s="66"/>
      <c r="V1017" s="66"/>
      <c r="W1017" s="66"/>
      <c r="X1017" s="66"/>
      <c r="Y1017" s="66"/>
      <c r="Z1017" s="66"/>
      <c r="AA1017" s="66"/>
    </row>
    <row r="1018" spans="1:27" x14ac:dyDescent="0.25">
      <c r="A1018" s="66"/>
      <c r="B1018" s="66"/>
      <c r="C1018" s="66"/>
      <c r="D1018" s="66"/>
      <c r="E1018" s="66"/>
      <c r="F1018" s="66"/>
      <c r="G1018" s="66"/>
      <c r="H1018" s="66"/>
      <c r="I1018" s="66"/>
      <c r="J1018" s="66"/>
      <c r="K1018" s="66"/>
      <c r="L1018" s="66"/>
      <c r="M1018" s="66"/>
      <c r="N1018" s="66"/>
      <c r="O1018" s="66"/>
      <c r="P1018" s="66"/>
      <c r="Q1018" s="66"/>
      <c r="R1018" s="66"/>
      <c r="S1018" s="66"/>
      <c r="T1018" s="66"/>
      <c r="U1018" s="66"/>
      <c r="V1018" s="66"/>
      <c r="W1018" s="66"/>
      <c r="X1018" s="66"/>
      <c r="Y1018" s="66"/>
      <c r="Z1018" s="66"/>
      <c r="AA1018" s="66"/>
    </row>
    <row r="1019" spans="1:27" x14ac:dyDescent="0.25">
      <c r="A1019" s="66"/>
      <c r="B1019" s="66"/>
      <c r="C1019" s="66"/>
      <c r="D1019" s="66"/>
      <c r="E1019" s="66"/>
      <c r="F1019" s="66"/>
      <c r="G1019" s="66"/>
      <c r="H1019" s="66"/>
      <c r="I1019" s="66"/>
      <c r="J1019" s="66"/>
      <c r="K1019" s="66"/>
      <c r="L1019" s="66"/>
      <c r="M1019" s="66"/>
      <c r="N1019" s="66"/>
      <c r="O1019" s="66"/>
      <c r="P1019" s="66"/>
      <c r="Q1019" s="66"/>
      <c r="R1019" s="66"/>
      <c r="S1019" s="66"/>
      <c r="T1019" s="66"/>
      <c r="U1019" s="66"/>
      <c r="V1019" s="66"/>
      <c r="W1019" s="66"/>
      <c r="X1019" s="66"/>
      <c r="Y1019" s="66"/>
      <c r="Z1019" s="66"/>
      <c r="AA1019" s="66"/>
    </row>
    <row r="1020" spans="1:27" x14ac:dyDescent="0.25">
      <c r="A1020" s="66"/>
      <c r="B1020" s="66"/>
      <c r="C1020" s="66"/>
      <c r="D1020" s="66"/>
      <c r="E1020" s="66"/>
      <c r="F1020" s="66"/>
      <c r="G1020" s="66"/>
      <c r="H1020" s="66"/>
      <c r="I1020" s="66"/>
      <c r="J1020" s="66"/>
      <c r="K1020" s="66"/>
      <c r="L1020" s="66"/>
      <c r="M1020" s="66"/>
      <c r="N1020" s="66"/>
      <c r="O1020" s="66"/>
      <c r="P1020" s="66"/>
      <c r="Q1020" s="66"/>
      <c r="R1020" s="66"/>
      <c r="S1020" s="66"/>
      <c r="T1020" s="66"/>
      <c r="U1020" s="66"/>
      <c r="V1020" s="66"/>
      <c r="W1020" s="66"/>
      <c r="X1020" s="66"/>
      <c r="Y1020" s="66"/>
      <c r="Z1020" s="66"/>
      <c r="AA1020" s="66"/>
    </row>
    <row r="1021" spans="1:27" x14ac:dyDescent="0.25">
      <c r="A1021" s="66"/>
      <c r="B1021" s="66"/>
      <c r="C1021" s="66"/>
      <c r="D1021" s="66"/>
      <c r="E1021" s="66"/>
      <c r="F1021" s="66"/>
      <c r="G1021" s="66"/>
      <c r="H1021" s="66"/>
      <c r="I1021" s="66"/>
      <c r="J1021" s="66"/>
      <c r="K1021" s="66"/>
      <c r="L1021" s="66"/>
      <c r="M1021" s="66"/>
      <c r="N1021" s="66"/>
      <c r="O1021" s="66"/>
      <c r="P1021" s="66"/>
      <c r="Q1021" s="66"/>
      <c r="R1021" s="66"/>
      <c r="S1021" s="66"/>
      <c r="T1021" s="66"/>
      <c r="U1021" s="66"/>
      <c r="V1021" s="66"/>
      <c r="W1021" s="66"/>
      <c r="X1021" s="66"/>
      <c r="Y1021" s="66"/>
      <c r="Z1021" s="66"/>
      <c r="AA1021" s="66"/>
    </row>
    <row r="1022" spans="1:27" x14ac:dyDescent="0.25">
      <c r="A1022" s="66"/>
      <c r="B1022" s="66"/>
      <c r="C1022" s="66"/>
      <c r="D1022" s="66"/>
      <c r="E1022" s="66"/>
      <c r="F1022" s="66"/>
      <c r="G1022" s="66"/>
      <c r="H1022" s="66"/>
      <c r="I1022" s="66"/>
      <c r="J1022" s="66"/>
      <c r="K1022" s="66"/>
      <c r="L1022" s="66"/>
      <c r="M1022" s="66"/>
      <c r="N1022" s="66"/>
      <c r="O1022" s="66"/>
      <c r="P1022" s="66"/>
      <c r="Q1022" s="66"/>
      <c r="R1022" s="66"/>
      <c r="S1022" s="66"/>
      <c r="T1022" s="66"/>
      <c r="U1022" s="66"/>
      <c r="V1022" s="66"/>
      <c r="W1022" s="66"/>
      <c r="X1022" s="66"/>
      <c r="Y1022" s="66"/>
      <c r="Z1022" s="66"/>
      <c r="AA1022" s="66"/>
    </row>
    <row r="1023" spans="1:27" x14ac:dyDescent="0.25">
      <c r="A1023" s="66"/>
      <c r="B1023" s="66"/>
      <c r="C1023" s="66"/>
      <c r="D1023" s="66"/>
      <c r="E1023" s="66"/>
      <c r="F1023" s="66"/>
      <c r="G1023" s="66"/>
      <c r="H1023" s="66"/>
      <c r="I1023" s="66"/>
      <c r="J1023" s="66"/>
      <c r="K1023" s="66"/>
      <c r="L1023" s="66"/>
      <c r="M1023" s="66"/>
      <c r="N1023" s="66"/>
      <c r="O1023" s="66"/>
      <c r="P1023" s="66"/>
      <c r="Q1023" s="66"/>
      <c r="R1023" s="66"/>
      <c r="S1023" s="66"/>
      <c r="T1023" s="66"/>
      <c r="U1023" s="66"/>
      <c r="V1023" s="66"/>
      <c r="W1023" s="66"/>
      <c r="X1023" s="66"/>
      <c r="Y1023" s="66"/>
      <c r="Z1023" s="66"/>
      <c r="AA1023" s="66"/>
    </row>
    <row r="1024" spans="1:27" x14ac:dyDescent="0.25">
      <c r="A1024" s="66"/>
      <c r="B1024" s="66"/>
      <c r="C1024" s="66"/>
      <c r="D1024" s="66"/>
      <c r="E1024" s="66"/>
      <c r="F1024" s="66"/>
      <c r="G1024" s="66"/>
      <c r="H1024" s="66"/>
      <c r="I1024" s="66"/>
      <c r="J1024" s="66"/>
      <c r="K1024" s="66"/>
      <c r="L1024" s="66"/>
      <c r="M1024" s="66"/>
      <c r="N1024" s="66"/>
      <c r="O1024" s="66"/>
      <c r="P1024" s="66"/>
      <c r="Q1024" s="66"/>
      <c r="R1024" s="66"/>
      <c r="S1024" s="66"/>
      <c r="T1024" s="66"/>
      <c r="U1024" s="66"/>
      <c r="V1024" s="66"/>
      <c r="W1024" s="66"/>
      <c r="X1024" s="66"/>
      <c r="Y1024" s="66"/>
      <c r="Z1024" s="66"/>
      <c r="AA1024" s="66"/>
    </row>
    <row r="1025" spans="1:27" x14ac:dyDescent="0.25">
      <c r="A1025" s="66"/>
      <c r="B1025" s="66"/>
      <c r="C1025" s="66"/>
      <c r="D1025" s="66"/>
      <c r="E1025" s="66"/>
      <c r="F1025" s="66"/>
      <c r="G1025" s="66"/>
      <c r="H1025" s="66"/>
      <c r="I1025" s="66"/>
      <c r="J1025" s="66"/>
      <c r="K1025" s="66"/>
      <c r="L1025" s="66"/>
      <c r="M1025" s="66"/>
      <c r="N1025" s="66"/>
      <c r="O1025" s="66"/>
      <c r="P1025" s="66"/>
      <c r="Q1025" s="66"/>
      <c r="R1025" s="66"/>
      <c r="S1025" s="66"/>
      <c r="T1025" s="66"/>
      <c r="U1025" s="66"/>
      <c r="V1025" s="66"/>
      <c r="W1025" s="66"/>
      <c r="X1025" s="66"/>
      <c r="Y1025" s="66"/>
      <c r="Z1025" s="66"/>
      <c r="AA1025" s="66"/>
    </row>
    <row r="1026" spans="1:27" x14ac:dyDescent="0.25">
      <c r="A1026" s="66"/>
      <c r="B1026" s="66"/>
      <c r="C1026" s="66"/>
      <c r="D1026" s="66"/>
      <c r="E1026" s="66"/>
      <c r="F1026" s="66"/>
      <c r="G1026" s="66"/>
      <c r="H1026" s="66"/>
      <c r="I1026" s="66"/>
      <c r="J1026" s="66"/>
      <c r="K1026" s="66"/>
      <c r="L1026" s="66"/>
      <c r="M1026" s="66"/>
      <c r="N1026" s="66"/>
      <c r="O1026" s="66"/>
      <c r="P1026" s="66"/>
      <c r="Q1026" s="66"/>
      <c r="R1026" s="66"/>
      <c r="S1026" s="66"/>
      <c r="T1026" s="66"/>
      <c r="U1026" s="66"/>
      <c r="V1026" s="66"/>
      <c r="W1026" s="66"/>
      <c r="X1026" s="66"/>
      <c r="Y1026" s="66"/>
      <c r="Z1026" s="66"/>
      <c r="AA1026" s="66"/>
    </row>
    <row r="1027" spans="1:27" x14ac:dyDescent="0.25">
      <c r="A1027" s="66"/>
      <c r="B1027" s="66"/>
      <c r="C1027" s="66"/>
      <c r="D1027" s="66"/>
      <c r="E1027" s="66"/>
      <c r="F1027" s="66"/>
      <c r="G1027" s="66"/>
      <c r="H1027" s="66"/>
      <c r="I1027" s="66"/>
      <c r="J1027" s="66"/>
      <c r="K1027" s="66"/>
      <c r="L1027" s="66"/>
      <c r="M1027" s="66"/>
      <c r="N1027" s="66"/>
      <c r="O1027" s="66"/>
      <c r="P1027" s="66"/>
      <c r="Q1027" s="66"/>
      <c r="R1027" s="66"/>
      <c r="S1027" s="66"/>
      <c r="T1027" s="66"/>
      <c r="U1027" s="66"/>
      <c r="V1027" s="66"/>
      <c r="W1027" s="66"/>
      <c r="X1027" s="66"/>
      <c r="Y1027" s="66"/>
      <c r="Z1027" s="66"/>
      <c r="AA1027" s="66"/>
    </row>
    <row r="1028" spans="1:27" x14ac:dyDescent="0.25">
      <c r="A1028" s="66"/>
      <c r="B1028" s="66"/>
      <c r="C1028" s="66"/>
      <c r="D1028" s="66"/>
      <c r="E1028" s="66"/>
      <c r="F1028" s="66"/>
      <c r="G1028" s="66"/>
      <c r="H1028" s="66"/>
      <c r="I1028" s="66"/>
      <c r="J1028" s="66"/>
      <c r="K1028" s="66"/>
      <c r="L1028" s="66"/>
      <c r="M1028" s="66"/>
      <c r="N1028" s="66"/>
      <c r="O1028" s="66"/>
      <c r="P1028" s="66"/>
      <c r="Q1028" s="66"/>
      <c r="R1028" s="66"/>
      <c r="S1028" s="66"/>
      <c r="T1028" s="66"/>
      <c r="U1028" s="66"/>
      <c r="V1028" s="66"/>
      <c r="W1028" s="66"/>
      <c r="X1028" s="66"/>
      <c r="Y1028" s="66"/>
      <c r="Z1028" s="66"/>
      <c r="AA1028" s="66"/>
    </row>
    <row r="1029" spans="1:27" x14ac:dyDescent="0.25">
      <c r="A1029" s="66"/>
      <c r="B1029" s="66"/>
      <c r="C1029" s="66"/>
      <c r="D1029" s="66"/>
      <c r="E1029" s="66"/>
      <c r="F1029" s="66"/>
      <c r="G1029" s="66"/>
      <c r="H1029" s="66"/>
      <c r="I1029" s="66"/>
      <c r="J1029" s="66"/>
      <c r="K1029" s="66"/>
      <c r="L1029" s="66"/>
      <c r="M1029" s="66"/>
      <c r="N1029" s="66"/>
      <c r="O1029" s="66"/>
      <c r="P1029" s="66"/>
      <c r="Q1029" s="66"/>
      <c r="R1029" s="66"/>
      <c r="S1029" s="66"/>
      <c r="T1029" s="66"/>
      <c r="U1029" s="66"/>
      <c r="V1029" s="66"/>
      <c r="W1029" s="66"/>
      <c r="X1029" s="66"/>
      <c r="Y1029" s="66"/>
      <c r="Z1029" s="66"/>
      <c r="AA1029" s="66"/>
    </row>
    <row r="1030" spans="1:27" x14ac:dyDescent="0.25">
      <c r="A1030" s="66"/>
      <c r="B1030" s="66"/>
      <c r="C1030" s="66"/>
      <c r="D1030" s="66"/>
      <c r="E1030" s="66"/>
      <c r="F1030" s="66"/>
      <c r="G1030" s="66"/>
      <c r="H1030" s="66"/>
      <c r="I1030" s="66"/>
      <c r="J1030" s="66"/>
      <c r="K1030" s="66"/>
      <c r="L1030" s="66"/>
      <c r="M1030" s="66"/>
      <c r="N1030" s="66"/>
      <c r="O1030" s="66"/>
      <c r="P1030" s="66"/>
      <c r="Q1030" s="66"/>
      <c r="R1030" s="66"/>
      <c r="S1030" s="66"/>
      <c r="T1030" s="66"/>
      <c r="U1030" s="66"/>
      <c r="V1030" s="66"/>
      <c r="W1030" s="66"/>
      <c r="X1030" s="66"/>
      <c r="Y1030" s="66"/>
      <c r="Z1030" s="66"/>
      <c r="AA1030" s="66"/>
    </row>
    <row r="1031" spans="1:27" x14ac:dyDescent="0.25">
      <c r="A1031" s="66"/>
      <c r="B1031" s="66"/>
      <c r="C1031" s="66"/>
      <c r="D1031" s="66"/>
      <c r="E1031" s="66"/>
      <c r="F1031" s="66"/>
      <c r="G1031" s="66"/>
      <c r="H1031" s="66"/>
      <c r="I1031" s="66"/>
      <c r="J1031" s="66"/>
      <c r="K1031" s="66"/>
      <c r="L1031" s="66"/>
      <c r="M1031" s="66"/>
      <c r="N1031" s="66"/>
      <c r="O1031" s="66"/>
      <c r="P1031" s="66"/>
      <c r="Q1031" s="66"/>
      <c r="R1031" s="66"/>
      <c r="S1031" s="66"/>
      <c r="T1031" s="66"/>
      <c r="U1031" s="66"/>
      <c r="V1031" s="66"/>
      <c r="W1031" s="66"/>
      <c r="X1031" s="66"/>
      <c r="Y1031" s="66"/>
      <c r="Z1031" s="66"/>
      <c r="AA1031" s="66"/>
    </row>
    <row r="1032" spans="1:27" x14ac:dyDescent="0.25">
      <c r="A1032" s="66"/>
      <c r="B1032" s="66"/>
      <c r="C1032" s="66"/>
      <c r="D1032" s="66"/>
      <c r="E1032" s="66"/>
      <c r="F1032" s="66"/>
      <c r="G1032" s="66"/>
      <c r="H1032" s="66"/>
      <c r="I1032" s="66"/>
      <c r="J1032" s="66"/>
      <c r="K1032" s="66"/>
      <c r="L1032" s="66"/>
      <c r="M1032" s="66"/>
      <c r="N1032" s="66"/>
      <c r="O1032" s="66"/>
      <c r="P1032" s="66"/>
      <c r="Q1032" s="66"/>
      <c r="R1032" s="66"/>
      <c r="S1032" s="66"/>
      <c r="T1032" s="66"/>
      <c r="U1032" s="66"/>
      <c r="V1032" s="66"/>
      <c r="W1032" s="66"/>
      <c r="X1032" s="66"/>
      <c r="Y1032" s="66"/>
      <c r="Z1032" s="66"/>
      <c r="AA1032" s="66"/>
    </row>
    <row r="1033" spans="1:27" x14ac:dyDescent="0.25">
      <c r="A1033" s="66"/>
      <c r="B1033" s="66"/>
      <c r="C1033" s="66"/>
      <c r="D1033" s="66"/>
      <c r="E1033" s="66"/>
      <c r="F1033" s="66"/>
      <c r="G1033" s="66"/>
      <c r="H1033" s="66"/>
      <c r="I1033" s="66"/>
      <c r="J1033" s="66"/>
      <c r="K1033" s="66"/>
      <c r="L1033" s="66"/>
      <c r="M1033" s="66"/>
      <c r="N1033" s="66"/>
      <c r="O1033" s="66"/>
      <c r="P1033" s="66"/>
      <c r="Q1033" s="66"/>
      <c r="R1033" s="66"/>
      <c r="S1033" s="66"/>
      <c r="T1033" s="66"/>
      <c r="U1033" s="66"/>
      <c r="V1033" s="66"/>
      <c r="W1033" s="66"/>
      <c r="X1033" s="66"/>
      <c r="Y1033" s="66"/>
      <c r="Z1033" s="66"/>
      <c r="AA1033" s="66"/>
    </row>
    <row r="1034" spans="1:27" x14ac:dyDescent="0.25">
      <c r="A1034" s="66"/>
      <c r="B1034" s="66"/>
      <c r="C1034" s="66"/>
      <c r="D1034" s="66"/>
      <c r="E1034" s="66"/>
      <c r="F1034" s="66"/>
      <c r="G1034" s="66"/>
      <c r="H1034" s="66"/>
      <c r="I1034" s="66"/>
      <c r="J1034" s="66"/>
      <c r="K1034" s="66"/>
      <c r="L1034" s="66"/>
      <c r="M1034" s="66"/>
      <c r="N1034" s="66"/>
      <c r="O1034" s="66"/>
      <c r="P1034" s="66"/>
      <c r="Q1034" s="66"/>
      <c r="R1034" s="66"/>
      <c r="S1034" s="66"/>
      <c r="T1034" s="66"/>
      <c r="U1034" s="66"/>
      <c r="V1034" s="66"/>
      <c r="W1034" s="66"/>
      <c r="X1034" s="66"/>
      <c r="Y1034" s="66"/>
      <c r="Z1034" s="66"/>
      <c r="AA1034" s="66"/>
    </row>
    <row r="1035" spans="1:27" x14ac:dyDescent="0.25">
      <c r="A1035" s="66"/>
      <c r="B1035" s="66"/>
      <c r="C1035" s="66"/>
      <c r="D1035" s="66"/>
      <c r="E1035" s="66"/>
      <c r="F1035" s="66"/>
      <c r="G1035" s="66"/>
      <c r="H1035" s="66"/>
      <c r="I1035" s="66"/>
      <c r="J1035" s="66"/>
      <c r="K1035" s="66"/>
      <c r="L1035" s="66"/>
      <c r="M1035" s="66"/>
      <c r="N1035" s="66"/>
      <c r="O1035" s="66"/>
      <c r="P1035" s="66"/>
      <c r="Q1035" s="66"/>
      <c r="R1035" s="66"/>
      <c r="S1035" s="66"/>
      <c r="T1035" s="66"/>
      <c r="U1035" s="66"/>
      <c r="V1035" s="66"/>
      <c r="W1035" s="66"/>
      <c r="X1035" s="66"/>
      <c r="Y1035" s="66"/>
      <c r="Z1035" s="66"/>
      <c r="AA1035" s="66"/>
    </row>
    <row r="1036" spans="1:27" x14ac:dyDescent="0.25">
      <c r="A1036" s="66"/>
      <c r="B1036" s="66"/>
      <c r="C1036" s="66"/>
      <c r="D1036" s="66"/>
      <c r="E1036" s="66"/>
      <c r="F1036" s="66"/>
      <c r="G1036" s="66"/>
      <c r="H1036" s="66"/>
      <c r="I1036" s="66"/>
      <c r="J1036" s="66"/>
      <c r="K1036" s="66"/>
      <c r="L1036" s="66"/>
      <c r="M1036" s="66"/>
      <c r="N1036" s="66"/>
      <c r="O1036" s="66"/>
      <c r="P1036" s="66"/>
      <c r="Q1036" s="66"/>
      <c r="R1036" s="66"/>
      <c r="S1036" s="66"/>
      <c r="T1036" s="66"/>
      <c r="U1036" s="66"/>
      <c r="V1036" s="66"/>
      <c r="W1036" s="66"/>
      <c r="X1036" s="66"/>
      <c r="Y1036" s="66"/>
      <c r="Z1036" s="66"/>
      <c r="AA1036" s="66"/>
    </row>
    <row r="1037" spans="1:27" x14ac:dyDescent="0.25">
      <c r="A1037" s="66"/>
      <c r="B1037" s="66"/>
      <c r="C1037" s="66"/>
      <c r="D1037" s="66"/>
      <c r="E1037" s="66"/>
      <c r="F1037" s="66"/>
      <c r="G1037" s="66"/>
      <c r="H1037" s="66"/>
      <c r="I1037" s="66"/>
      <c r="J1037" s="66"/>
      <c r="K1037" s="66"/>
      <c r="L1037" s="66"/>
      <c r="M1037" s="66"/>
      <c r="N1037" s="66"/>
      <c r="O1037" s="66"/>
      <c r="P1037" s="66"/>
      <c r="Q1037" s="66"/>
      <c r="R1037" s="66"/>
      <c r="S1037" s="66"/>
      <c r="T1037" s="66"/>
      <c r="U1037" s="66"/>
      <c r="V1037" s="66"/>
      <c r="W1037" s="66"/>
      <c r="X1037" s="66"/>
      <c r="Y1037" s="66"/>
      <c r="Z1037" s="66"/>
      <c r="AA1037" s="66"/>
    </row>
    <row r="1038" spans="1:27" x14ac:dyDescent="0.25">
      <c r="A1038" s="66"/>
      <c r="B1038" s="66"/>
      <c r="C1038" s="66"/>
      <c r="D1038" s="66"/>
      <c r="E1038" s="66"/>
      <c r="F1038" s="66"/>
      <c r="G1038" s="66"/>
      <c r="H1038" s="66"/>
      <c r="I1038" s="66"/>
      <c r="J1038" s="66"/>
      <c r="K1038" s="66"/>
      <c r="L1038" s="66"/>
      <c r="M1038" s="66"/>
      <c r="N1038" s="66"/>
      <c r="O1038" s="66"/>
      <c r="P1038" s="66"/>
      <c r="Q1038" s="66"/>
      <c r="R1038" s="66"/>
      <c r="S1038" s="66"/>
      <c r="T1038" s="66"/>
      <c r="U1038" s="66"/>
      <c r="V1038" s="66"/>
      <c r="W1038" s="66"/>
      <c r="X1038" s="66"/>
      <c r="Y1038" s="66"/>
      <c r="Z1038" s="66"/>
      <c r="AA1038" s="66"/>
    </row>
    <row r="1039" spans="1:27" x14ac:dyDescent="0.25">
      <c r="A1039" s="66"/>
      <c r="B1039" s="66"/>
      <c r="C1039" s="66"/>
      <c r="D1039" s="66"/>
      <c r="E1039" s="66"/>
      <c r="F1039" s="66"/>
      <c r="G1039" s="66"/>
      <c r="H1039" s="66"/>
      <c r="I1039" s="66"/>
      <c r="J1039" s="66"/>
      <c r="K1039" s="66"/>
      <c r="L1039" s="66"/>
      <c r="M1039" s="66"/>
      <c r="N1039" s="66"/>
      <c r="O1039" s="66"/>
      <c r="P1039" s="66"/>
      <c r="Q1039" s="66"/>
      <c r="R1039" s="66"/>
      <c r="S1039" s="66"/>
      <c r="T1039" s="66"/>
      <c r="U1039" s="66"/>
      <c r="V1039" s="66"/>
      <c r="W1039" s="66"/>
      <c r="X1039" s="66"/>
      <c r="Y1039" s="66"/>
      <c r="Z1039" s="66"/>
      <c r="AA1039" s="66"/>
    </row>
    <row r="1040" spans="1:27" x14ac:dyDescent="0.25">
      <c r="A1040" s="66"/>
      <c r="B1040" s="66"/>
      <c r="C1040" s="66"/>
      <c r="D1040" s="66"/>
      <c r="E1040" s="66"/>
      <c r="F1040" s="66"/>
      <c r="G1040" s="66"/>
      <c r="H1040" s="66"/>
      <c r="I1040" s="66"/>
      <c r="J1040" s="66"/>
      <c r="K1040" s="66"/>
      <c r="L1040" s="66"/>
      <c r="M1040" s="66"/>
      <c r="N1040" s="66"/>
      <c r="O1040" s="66"/>
      <c r="P1040" s="66"/>
      <c r="Q1040" s="66"/>
      <c r="R1040" s="66"/>
      <c r="S1040" s="66"/>
      <c r="T1040" s="66"/>
      <c r="U1040" s="66"/>
      <c r="V1040" s="66"/>
      <c r="W1040" s="66"/>
      <c r="X1040" s="66"/>
      <c r="Y1040" s="66"/>
      <c r="Z1040" s="66"/>
      <c r="AA1040" s="66"/>
    </row>
    <row r="1041" spans="1:27" x14ac:dyDescent="0.25">
      <c r="A1041" s="66"/>
      <c r="B1041" s="66"/>
      <c r="C1041" s="66"/>
      <c r="D1041" s="66"/>
      <c r="E1041" s="66"/>
      <c r="F1041" s="66"/>
      <c r="G1041" s="66"/>
      <c r="H1041" s="66"/>
      <c r="I1041" s="66"/>
      <c r="J1041" s="66"/>
      <c r="K1041" s="66"/>
      <c r="L1041" s="66"/>
      <c r="M1041" s="66"/>
      <c r="N1041" s="66"/>
      <c r="O1041" s="66"/>
      <c r="P1041" s="66"/>
      <c r="Q1041" s="66"/>
      <c r="R1041" s="66"/>
      <c r="S1041" s="66"/>
      <c r="T1041" s="66"/>
      <c r="U1041" s="66"/>
      <c r="V1041" s="66"/>
      <c r="W1041" s="66"/>
      <c r="X1041" s="66"/>
      <c r="Y1041" s="66"/>
      <c r="Z1041" s="66"/>
      <c r="AA1041" s="66"/>
    </row>
    <row r="1042" spans="1:27" x14ac:dyDescent="0.25">
      <c r="A1042" s="66"/>
      <c r="B1042" s="66"/>
      <c r="C1042" s="66"/>
      <c r="D1042" s="66"/>
      <c r="E1042" s="66"/>
      <c r="F1042" s="66"/>
      <c r="G1042" s="66"/>
      <c r="H1042" s="66"/>
      <c r="I1042" s="66"/>
      <c r="J1042" s="66"/>
      <c r="K1042" s="66"/>
      <c r="L1042" s="66"/>
      <c r="M1042" s="66"/>
      <c r="N1042" s="66"/>
      <c r="O1042" s="66"/>
      <c r="P1042" s="66"/>
      <c r="Q1042" s="66"/>
      <c r="R1042" s="66"/>
      <c r="S1042" s="66"/>
      <c r="T1042" s="66"/>
      <c r="U1042" s="66"/>
      <c r="V1042" s="66"/>
      <c r="W1042" s="66"/>
      <c r="X1042" s="66"/>
      <c r="Y1042" s="66"/>
      <c r="Z1042" s="66"/>
      <c r="AA1042" s="66"/>
    </row>
    <row r="1043" spans="1:27" x14ac:dyDescent="0.25">
      <c r="A1043" s="66"/>
      <c r="B1043" s="66"/>
      <c r="C1043" s="66"/>
      <c r="D1043" s="66"/>
      <c r="E1043" s="66"/>
      <c r="F1043" s="66"/>
      <c r="G1043" s="66"/>
      <c r="H1043" s="66"/>
      <c r="I1043" s="66"/>
      <c r="J1043" s="66"/>
      <c r="K1043" s="66"/>
      <c r="L1043" s="66"/>
      <c r="M1043" s="66"/>
      <c r="N1043" s="66"/>
      <c r="O1043" s="66"/>
      <c r="P1043" s="66"/>
      <c r="Q1043" s="66"/>
      <c r="R1043" s="66"/>
      <c r="S1043" s="66"/>
      <c r="T1043" s="66"/>
      <c r="U1043" s="66"/>
      <c r="V1043" s="66"/>
      <c r="W1043" s="66"/>
      <c r="X1043" s="66"/>
      <c r="Y1043" s="66"/>
      <c r="Z1043" s="66"/>
      <c r="AA1043" s="66"/>
    </row>
    <row r="1044" spans="1:27" x14ac:dyDescent="0.25">
      <c r="A1044" s="66"/>
      <c r="B1044" s="66"/>
      <c r="C1044" s="66"/>
      <c r="D1044" s="66"/>
      <c r="E1044" s="66"/>
      <c r="F1044" s="66"/>
      <c r="G1044" s="66"/>
      <c r="H1044" s="66"/>
      <c r="I1044" s="66"/>
      <c r="J1044" s="66"/>
      <c r="K1044" s="66"/>
      <c r="L1044" s="66"/>
      <c r="M1044" s="66"/>
      <c r="N1044" s="66"/>
      <c r="O1044" s="66"/>
      <c r="P1044" s="66"/>
      <c r="Q1044" s="66"/>
      <c r="R1044" s="66"/>
      <c r="S1044" s="66"/>
      <c r="T1044" s="66"/>
      <c r="U1044" s="66"/>
      <c r="V1044" s="66"/>
      <c r="W1044" s="66"/>
      <c r="X1044" s="66"/>
      <c r="Y1044" s="66"/>
      <c r="Z1044" s="66"/>
      <c r="AA1044" s="66"/>
    </row>
    <row r="1045" spans="1:27" x14ac:dyDescent="0.25">
      <c r="A1045" s="66"/>
      <c r="B1045" s="66"/>
      <c r="C1045" s="66"/>
      <c r="D1045" s="66"/>
      <c r="E1045" s="66"/>
      <c r="F1045" s="66"/>
      <c r="G1045" s="66"/>
      <c r="H1045" s="66"/>
      <c r="I1045" s="66"/>
      <c r="J1045" s="66"/>
      <c r="K1045" s="66"/>
      <c r="L1045" s="66"/>
      <c r="M1045" s="66"/>
      <c r="N1045" s="66"/>
      <c r="O1045" s="66"/>
      <c r="P1045" s="66"/>
      <c r="Q1045" s="66"/>
      <c r="R1045" s="66"/>
      <c r="S1045" s="66"/>
      <c r="T1045" s="66"/>
      <c r="U1045" s="66"/>
      <c r="V1045" s="66"/>
      <c r="W1045" s="66"/>
      <c r="X1045" s="66"/>
      <c r="Y1045" s="66"/>
      <c r="Z1045" s="66"/>
      <c r="AA1045" s="66"/>
    </row>
    <row r="1046" spans="1:27" x14ac:dyDescent="0.25">
      <c r="A1046" s="66"/>
      <c r="B1046" s="66"/>
      <c r="C1046" s="66"/>
      <c r="D1046" s="66"/>
      <c r="E1046" s="66"/>
      <c r="F1046" s="66"/>
      <c r="G1046" s="66"/>
      <c r="H1046" s="66"/>
      <c r="I1046" s="66"/>
      <c r="J1046" s="66"/>
      <c r="K1046" s="66"/>
      <c r="L1046" s="66"/>
      <c r="M1046" s="66"/>
      <c r="N1046" s="66"/>
      <c r="O1046" s="66"/>
      <c r="P1046" s="66"/>
      <c r="Q1046" s="66"/>
      <c r="R1046" s="66"/>
      <c r="S1046" s="66"/>
      <c r="T1046" s="66"/>
      <c r="U1046" s="66"/>
      <c r="V1046" s="66"/>
      <c r="W1046" s="66"/>
      <c r="X1046" s="66"/>
      <c r="Y1046" s="66"/>
      <c r="Z1046" s="66"/>
      <c r="AA1046" s="66"/>
    </row>
    <row r="1047" spans="1:27" x14ac:dyDescent="0.25">
      <c r="A1047" s="66"/>
      <c r="B1047" s="66"/>
      <c r="C1047" s="66"/>
      <c r="D1047" s="66"/>
      <c r="E1047" s="66"/>
      <c r="F1047" s="66"/>
      <c r="G1047" s="66"/>
      <c r="H1047" s="66"/>
      <c r="I1047" s="66"/>
      <c r="J1047" s="66"/>
      <c r="K1047" s="66"/>
      <c r="L1047" s="66"/>
      <c r="M1047" s="66"/>
      <c r="N1047" s="66"/>
      <c r="O1047" s="66"/>
      <c r="P1047" s="66"/>
      <c r="Q1047" s="66"/>
      <c r="R1047" s="66"/>
      <c r="S1047" s="66"/>
      <c r="T1047" s="66"/>
      <c r="U1047" s="66"/>
      <c r="V1047" s="66"/>
      <c r="W1047" s="66"/>
      <c r="X1047" s="66"/>
      <c r="Y1047" s="66"/>
      <c r="Z1047" s="66"/>
      <c r="AA1047" s="66"/>
    </row>
    <row r="1048" spans="1:27" x14ac:dyDescent="0.25">
      <c r="A1048" s="66"/>
      <c r="B1048" s="66"/>
      <c r="C1048" s="66"/>
      <c r="D1048" s="66"/>
      <c r="E1048" s="66"/>
      <c r="F1048" s="66"/>
      <c r="G1048" s="66"/>
      <c r="H1048" s="66"/>
      <c r="I1048" s="66"/>
      <c r="J1048" s="66"/>
      <c r="K1048" s="66"/>
      <c r="L1048" s="66"/>
      <c r="M1048" s="66"/>
      <c r="N1048" s="66"/>
      <c r="O1048" s="66"/>
      <c r="P1048" s="66"/>
      <c r="Q1048" s="66"/>
      <c r="R1048" s="66"/>
      <c r="S1048" s="66"/>
      <c r="T1048" s="66"/>
      <c r="U1048" s="66"/>
      <c r="V1048" s="66"/>
      <c r="W1048" s="66"/>
      <c r="X1048" s="66"/>
      <c r="Y1048" s="66"/>
      <c r="Z1048" s="66"/>
      <c r="AA1048" s="66"/>
    </row>
    <row r="1049" spans="1:27" x14ac:dyDescent="0.25">
      <c r="A1049" s="66"/>
      <c r="B1049" s="66"/>
      <c r="C1049" s="66"/>
      <c r="D1049" s="66"/>
      <c r="E1049" s="66"/>
      <c r="F1049" s="66"/>
      <c r="G1049" s="66"/>
      <c r="H1049" s="66"/>
      <c r="I1049" s="66"/>
      <c r="J1049" s="66"/>
      <c r="K1049" s="66"/>
      <c r="L1049" s="66"/>
      <c r="M1049" s="66"/>
      <c r="N1049" s="66"/>
      <c r="O1049" s="66"/>
      <c r="P1049" s="66"/>
      <c r="Q1049" s="66"/>
      <c r="R1049" s="66"/>
      <c r="S1049" s="66"/>
      <c r="T1049" s="66"/>
      <c r="U1049" s="66"/>
      <c r="V1049" s="66"/>
      <c r="W1049" s="66"/>
      <c r="X1049" s="66"/>
      <c r="Y1049" s="66"/>
      <c r="Z1049" s="66"/>
      <c r="AA1049" s="66"/>
    </row>
    <row r="1050" spans="1:27" x14ac:dyDescent="0.25">
      <c r="A1050" s="66"/>
      <c r="B1050" s="66"/>
      <c r="C1050" s="66"/>
      <c r="D1050" s="66"/>
      <c r="E1050" s="66"/>
      <c r="F1050" s="66"/>
      <c r="G1050" s="66"/>
      <c r="H1050" s="66"/>
      <c r="I1050" s="66"/>
      <c r="J1050" s="66"/>
      <c r="K1050" s="66"/>
      <c r="L1050" s="66"/>
      <c r="M1050" s="66"/>
      <c r="N1050" s="66"/>
      <c r="O1050" s="66"/>
      <c r="P1050" s="66"/>
      <c r="Q1050" s="66"/>
      <c r="R1050" s="66"/>
      <c r="S1050" s="66"/>
      <c r="T1050" s="66"/>
      <c r="U1050" s="66"/>
      <c r="V1050" s="66"/>
      <c r="W1050" s="66"/>
      <c r="X1050" s="66"/>
      <c r="Y1050" s="66"/>
      <c r="Z1050" s="66"/>
      <c r="AA1050" s="66"/>
    </row>
    <row r="1051" spans="1:27" x14ac:dyDescent="0.25">
      <c r="A1051" s="66"/>
      <c r="B1051" s="66"/>
      <c r="C1051" s="66"/>
      <c r="D1051" s="66"/>
      <c r="E1051" s="66"/>
      <c r="F1051" s="66"/>
      <c r="G1051" s="66"/>
      <c r="H1051" s="66"/>
      <c r="I1051" s="66"/>
      <c r="J1051" s="66"/>
      <c r="K1051" s="66"/>
      <c r="L1051" s="66"/>
      <c r="M1051" s="66"/>
      <c r="N1051" s="66"/>
      <c r="O1051" s="66"/>
      <c r="P1051" s="66"/>
      <c r="Q1051" s="66"/>
      <c r="R1051" s="66"/>
      <c r="S1051" s="66"/>
      <c r="T1051" s="66"/>
      <c r="U1051" s="66"/>
      <c r="V1051" s="66"/>
      <c r="W1051" s="66"/>
      <c r="X1051" s="66"/>
      <c r="Y1051" s="66"/>
      <c r="Z1051" s="66"/>
      <c r="AA1051" s="66"/>
    </row>
    <row r="1052" spans="1:27" x14ac:dyDescent="0.25">
      <c r="A1052" s="66"/>
      <c r="B1052" s="66"/>
      <c r="C1052" s="66"/>
      <c r="D1052" s="66"/>
      <c r="E1052" s="66"/>
      <c r="F1052" s="66"/>
      <c r="G1052" s="66"/>
      <c r="H1052" s="66"/>
      <c r="I1052" s="66"/>
      <c r="J1052" s="66"/>
      <c r="K1052" s="66"/>
      <c r="L1052" s="66"/>
      <c r="M1052" s="66"/>
      <c r="N1052" s="66"/>
      <c r="O1052" s="66"/>
      <c r="P1052" s="66"/>
      <c r="Q1052" s="66"/>
      <c r="R1052" s="66"/>
      <c r="S1052" s="66"/>
      <c r="T1052" s="66"/>
      <c r="U1052" s="66"/>
      <c r="V1052" s="66"/>
      <c r="W1052" s="66"/>
      <c r="X1052" s="66"/>
      <c r="Y1052" s="66"/>
      <c r="Z1052" s="66"/>
      <c r="AA1052" s="66"/>
    </row>
    <row r="1053" spans="1:27" x14ac:dyDescent="0.25">
      <c r="A1053" s="66"/>
      <c r="B1053" s="66"/>
      <c r="C1053" s="66"/>
      <c r="D1053" s="66"/>
      <c r="E1053" s="66"/>
      <c r="F1053" s="66"/>
      <c r="G1053" s="66"/>
      <c r="H1053" s="66"/>
      <c r="I1053" s="66"/>
      <c r="J1053" s="66"/>
      <c r="K1053" s="66"/>
      <c r="L1053" s="66"/>
      <c r="M1053" s="66"/>
      <c r="N1053" s="66"/>
      <c r="O1053" s="66"/>
      <c r="P1053" s="66"/>
      <c r="Q1053" s="66"/>
      <c r="R1053" s="66"/>
      <c r="S1053" s="66"/>
      <c r="T1053" s="66"/>
      <c r="U1053" s="66"/>
      <c r="V1053" s="66"/>
      <c r="W1053" s="66"/>
      <c r="X1053" s="66"/>
      <c r="Y1053" s="66"/>
      <c r="Z1053" s="66"/>
      <c r="AA1053" s="66"/>
    </row>
    <row r="1054" spans="1:27" x14ac:dyDescent="0.25">
      <c r="A1054" s="66"/>
      <c r="B1054" s="66"/>
      <c r="C1054" s="66"/>
      <c r="D1054" s="66"/>
      <c r="E1054" s="66"/>
      <c r="F1054" s="66"/>
      <c r="G1054" s="66"/>
      <c r="H1054" s="66"/>
      <c r="I1054" s="66"/>
      <c r="J1054" s="66"/>
      <c r="K1054" s="66"/>
      <c r="L1054" s="66"/>
      <c r="M1054" s="66"/>
      <c r="N1054" s="66"/>
      <c r="O1054" s="66"/>
      <c r="P1054" s="66"/>
      <c r="Q1054" s="66"/>
      <c r="R1054" s="66"/>
      <c r="S1054" s="66"/>
      <c r="T1054" s="66"/>
      <c r="U1054" s="66"/>
      <c r="V1054" s="66"/>
      <c r="W1054" s="66"/>
      <c r="X1054" s="66"/>
      <c r="Y1054" s="66"/>
      <c r="Z1054" s="66"/>
      <c r="AA1054" s="66"/>
    </row>
    <row r="1055" spans="1:27" x14ac:dyDescent="0.25">
      <c r="A1055" s="66"/>
      <c r="B1055" s="66"/>
      <c r="C1055" s="66"/>
      <c r="D1055" s="66"/>
      <c r="E1055" s="66"/>
      <c r="F1055" s="66"/>
      <c r="G1055" s="66"/>
      <c r="H1055" s="66"/>
      <c r="I1055" s="66"/>
      <c r="J1055" s="66"/>
      <c r="K1055" s="66"/>
      <c r="L1055" s="66"/>
      <c r="M1055" s="66"/>
      <c r="N1055" s="66"/>
      <c r="O1055" s="66"/>
      <c r="P1055" s="66"/>
      <c r="Q1055" s="66"/>
      <c r="R1055" s="66"/>
      <c r="S1055" s="66"/>
      <c r="T1055" s="66"/>
      <c r="U1055" s="66"/>
      <c r="V1055" s="66"/>
      <c r="W1055" s="66"/>
      <c r="X1055" s="66"/>
      <c r="Y1055" s="66"/>
      <c r="Z1055" s="66"/>
      <c r="AA1055" s="66"/>
    </row>
    <row r="1056" spans="1:27" x14ac:dyDescent="0.25">
      <c r="A1056" s="66"/>
      <c r="B1056" s="66"/>
      <c r="C1056" s="66"/>
      <c r="D1056" s="66"/>
      <c r="E1056" s="66"/>
      <c r="F1056" s="66"/>
      <c r="G1056" s="66"/>
      <c r="H1056" s="66"/>
      <c r="I1056" s="66"/>
      <c r="J1056" s="66"/>
      <c r="K1056" s="66"/>
      <c r="L1056" s="66"/>
      <c r="M1056" s="66"/>
      <c r="N1056" s="66"/>
      <c r="O1056" s="66"/>
      <c r="P1056" s="66"/>
      <c r="Q1056" s="66"/>
      <c r="R1056" s="66"/>
      <c r="S1056" s="66"/>
      <c r="T1056" s="66"/>
      <c r="U1056" s="66"/>
      <c r="V1056" s="66"/>
      <c r="W1056" s="66"/>
      <c r="X1056" s="66"/>
      <c r="Y1056" s="66"/>
      <c r="Z1056" s="66"/>
      <c r="AA1056" s="66"/>
    </row>
    <row r="1057" spans="1:27" x14ac:dyDescent="0.25">
      <c r="A1057" s="66"/>
      <c r="B1057" s="66"/>
      <c r="C1057" s="66"/>
      <c r="D1057" s="66"/>
      <c r="E1057" s="66"/>
      <c r="F1057" s="66"/>
      <c r="G1057" s="66"/>
      <c r="H1057" s="66"/>
      <c r="I1057" s="66"/>
      <c r="J1057" s="66"/>
      <c r="K1057" s="66"/>
      <c r="L1057" s="66"/>
      <c r="M1057" s="66"/>
      <c r="N1057" s="66"/>
      <c r="O1057" s="66"/>
      <c r="P1057" s="66"/>
      <c r="Q1057" s="66"/>
      <c r="R1057" s="66"/>
      <c r="S1057" s="66"/>
      <c r="T1057" s="66"/>
      <c r="U1057" s="66"/>
      <c r="V1057" s="66"/>
      <c r="W1057" s="66"/>
      <c r="X1057" s="66"/>
      <c r="Y1057" s="66"/>
      <c r="Z1057" s="66"/>
      <c r="AA1057" s="66"/>
    </row>
    <row r="1058" spans="1:27" x14ac:dyDescent="0.25">
      <c r="A1058" s="66"/>
      <c r="B1058" s="66"/>
      <c r="C1058" s="66"/>
      <c r="D1058" s="66"/>
      <c r="E1058" s="66"/>
      <c r="F1058" s="66"/>
      <c r="G1058" s="66"/>
      <c r="H1058" s="66"/>
      <c r="I1058" s="66"/>
      <c r="J1058" s="66"/>
      <c r="K1058" s="66"/>
      <c r="L1058" s="66"/>
      <c r="M1058" s="66"/>
      <c r="N1058" s="66"/>
      <c r="O1058" s="66"/>
      <c r="P1058" s="66"/>
      <c r="Q1058" s="66"/>
      <c r="R1058" s="66"/>
      <c r="S1058" s="66"/>
      <c r="T1058" s="66"/>
      <c r="U1058" s="66"/>
      <c r="V1058" s="66"/>
      <c r="W1058" s="66"/>
      <c r="X1058" s="66"/>
      <c r="Y1058" s="66"/>
      <c r="Z1058" s="66"/>
      <c r="AA1058" s="66"/>
    </row>
    <row r="1059" spans="1:27" x14ac:dyDescent="0.25">
      <c r="A1059" s="66"/>
      <c r="B1059" s="66"/>
      <c r="C1059" s="66"/>
      <c r="D1059" s="66"/>
      <c r="E1059" s="66"/>
      <c r="F1059" s="66"/>
      <c r="G1059" s="66"/>
      <c r="H1059" s="66"/>
      <c r="I1059" s="66"/>
      <c r="J1059" s="66"/>
      <c r="K1059" s="66"/>
      <c r="L1059" s="66"/>
      <c r="M1059" s="66"/>
      <c r="N1059" s="66"/>
      <c r="O1059" s="66"/>
      <c r="P1059" s="66"/>
      <c r="Q1059" s="66"/>
      <c r="R1059" s="66"/>
      <c r="S1059" s="66"/>
      <c r="T1059" s="66"/>
      <c r="U1059" s="66"/>
      <c r="V1059" s="66"/>
      <c r="W1059" s="66"/>
      <c r="X1059" s="66"/>
      <c r="Y1059" s="66"/>
      <c r="Z1059" s="66"/>
      <c r="AA1059" s="66"/>
    </row>
    <row r="1060" spans="1:27" x14ac:dyDescent="0.25">
      <c r="A1060" s="66"/>
      <c r="B1060" s="66"/>
      <c r="C1060" s="66"/>
      <c r="D1060" s="66"/>
      <c r="E1060" s="66"/>
      <c r="F1060" s="66"/>
      <c r="G1060" s="66"/>
      <c r="H1060" s="66"/>
      <c r="I1060" s="66"/>
      <c r="J1060" s="66"/>
      <c r="K1060" s="66"/>
      <c r="L1060" s="66"/>
      <c r="M1060" s="66"/>
      <c r="N1060" s="66"/>
      <c r="O1060" s="66"/>
      <c r="P1060" s="66"/>
      <c r="Q1060" s="66"/>
      <c r="R1060" s="66"/>
      <c r="S1060" s="66"/>
      <c r="T1060" s="66"/>
      <c r="U1060" s="66"/>
      <c r="V1060" s="66"/>
      <c r="W1060" s="66"/>
      <c r="X1060" s="66"/>
      <c r="Y1060" s="66"/>
      <c r="Z1060" s="66"/>
      <c r="AA1060" s="66"/>
    </row>
    <row r="1061" spans="1:27" x14ac:dyDescent="0.25">
      <c r="A1061" s="66"/>
      <c r="B1061" s="66"/>
      <c r="C1061" s="66"/>
      <c r="D1061" s="66"/>
      <c r="E1061" s="66"/>
      <c r="F1061" s="66"/>
      <c r="G1061" s="66"/>
      <c r="H1061" s="66"/>
      <c r="I1061" s="66"/>
      <c r="J1061" s="66"/>
      <c r="K1061" s="66"/>
      <c r="L1061" s="66"/>
      <c r="M1061" s="66"/>
      <c r="N1061" s="66"/>
      <c r="O1061" s="66"/>
      <c r="P1061" s="66"/>
      <c r="Q1061" s="66"/>
      <c r="R1061" s="66"/>
      <c r="S1061" s="66"/>
      <c r="T1061" s="66"/>
      <c r="U1061" s="66"/>
      <c r="V1061" s="66"/>
      <c r="W1061" s="66"/>
      <c r="X1061" s="66"/>
      <c r="Y1061" s="66"/>
      <c r="Z1061" s="66"/>
      <c r="AA1061" s="66"/>
    </row>
    <row r="1062" spans="1:27" x14ac:dyDescent="0.25">
      <c r="A1062" s="66"/>
      <c r="B1062" s="66"/>
      <c r="C1062" s="66"/>
      <c r="D1062" s="66"/>
      <c r="E1062" s="66"/>
      <c r="F1062" s="66"/>
      <c r="G1062" s="66"/>
      <c r="H1062" s="66"/>
      <c r="I1062" s="66"/>
      <c r="J1062" s="66"/>
      <c r="K1062" s="66"/>
      <c r="L1062" s="66"/>
      <c r="M1062" s="66"/>
      <c r="N1062" s="66"/>
      <c r="O1062" s="66"/>
      <c r="P1062" s="66"/>
      <c r="Q1062" s="66"/>
      <c r="R1062" s="66"/>
      <c r="S1062" s="66"/>
      <c r="T1062" s="66"/>
      <c r="U1062" s="66"/>
      <c r="V1062" s="66"/>
      <c r="W1062" s="66"/>
      <c r="X1062" s="66"/>
      <c r="Y1062" s="66"/>
      <c r="Z1062" s="66"/>
      <c r="AA1062" s="66"/>
    </row>
    <row r="1063" spans="1:27" x14ac:dyDescent="0.25">
      <c r="A1063" s="66"/>
      <c r="B1063" s="66"/>
      <c r="C1063" s="66"/>
      <c r="D1063" s="66"/>
      <c r="E1063" s="66"/>
      <c r="F1063" s="66"/>
      <c r="G1063" s="66"/>
      <c r="H1063" s="66"/>
      <c r="I1063" s="66"/>
      <c r="J1063" s="66"/>
      <c r="K1063" s="66"/>
      <c r="L1063" s="66"/>
      <c r="M1063" s="66"/>
      <c r="N1063" s="66"/>
      <c r="O1063" s="66"/>
      <c r="P1063" s="66"/>
      <c r="Q1063" s="66"/>
      <c r="R1063" s="66"/>
      <c r="S1063" s="66"/>
      <c r="T1063" s="66"/>
      <c r="U1063" s="66"/>
      <c r="V1063" s="66"/>
      <c r="W1063" s="66"/>
      <c r="X1063" s="66"/>
      <c r="Y1063" s="66"/>
      <c r="Z1063" s="66"/>
      <c r="AA1063" s="66"/>
    </row>
    <row r="1064" spans="1:27" x14ac:dyDescent="0.25">
      <c r="A1064" s="66"/>
      <c r="B1064" s="66"/>
      <c r="C1064" s="66"/>
      <c r="D1064" s="66"/>
      <c r="E1064" s="66"/>
      <c r="F1064" s="66"/>
      <c r="G1064" s="66"/>
      <c r="H1064" s="66"/>
      <c r="I1064" s="66"/>
      <c r="J1064" s="66"/>
      <c r="K1064" s="66"/>
      <c r="L1064" s="66"/>
      <c r="M1064" s="66"/>
      <c r="N1064" s="66"/>
      <c r="O1064" s="66"/>
      <c r="P1064" s="66"/>
      <c r="Q1064" s="66"/>
      <c r="R1064" s="66"/>
      <c r="S1064" s="66"/>
      <c r="T1064" s="66"/>
      <c r="U1064" s="66"/>
      <c r="V1064" s="66"/>
      <c r="W1064" s="66"/>
      <c r="X1064" s="66"/>
      <c r="Y1064" s="66"/>
      <c r="Z1064" s="66"/>
      <c r="AA1064" s="66"/>
    </row>
    <row r="1065" spans="1:27" x14ac:dyDescent="0.25">
      <c r="A1065" s="66"/>
      <c r="B1065" s="66"/>
      <c r="C1065" s="66"/>
      <c r="D1065" s="66"/>
      <c r="E1065" s="66"/>
      <c r="F1065" s="66"/>
      <c r="G1065" s="66"/>
      <c r="H1065" s="66"/>
      <c r="I1065" s="66"/>
      <c r="J1065" s="66"/>
      <c r="K1065" s="66"/>
      <c r="L1065" s="66"/>
      <c r="M1065" s="66"/>
      <c r="N1065" s="66"/>
      <c r="O1065" s="66"/>
      <c r="P1065" s="66"/>
      <c r="Q1065" s="66"/>
      <c r="R1065" s="66"/>
      <c r="S1065" s="66"/>
      <c r="T1065" s="66"/>
      <c r="U1065" s="66"/>
      <c r="V1065" s="66"/>
      <c r="W1065" s="66"/>
      <c r="X1065" s="66"/>
      <c r="Y1065" s="66"/>
      <c r="Z1065" s="66"/>
      <c r="AA1065" s="66"/>
    </row>
    <row r="1066" spans="1:27" x14ac:dyDescent="0.25">
      <c r="A1066" s="66"/>
      <c r="B1066" s="66"/>
      <c r="C1066" s="66"/>
      <c r="D1066" s="66"/>
      <c r="E1066" s="66"/>
      <c r="F1066" s="66"/>
      <c r="G1066" s="66"/>
      <c r="H1066" s="66"/>
      <c r="I1066" s="66"/>
      <c r="J1066" s="66"/>
      <c r="K1066" s="66"/>
      <c r="L1066" s="66"/>
      <c r="M1066" s="66"/>
      <c r="N1066" s="66"/>
      <c r="O1066" s="66"/>
      <c r="P1066" s="66"/>
      <c r="Q1066" s="66"/>
      <c r="R1066" s="66"/>
      <c r="S1066" s="66"/>
      <c r="T1066" s="66"/>
      <c r="U1066" s="66"/>
      <c r="V1066" s="66"/>
      <c r="W1066" s="66"/>
      <c r="X1066" s="66"/>
      <c r="Y1066" s="66"/>
      <c r="Z1066" s="66"/>
      <c r="AA1066" s="66"/>
    </row>
    <row r="1067" spans="1:27" x14ac:dyDescent="0.25">
      <c r="A1067" s="66"/>
      <c r="B1067" s="66"/>
      <c r="C1067" s="66"/>
      <c r="D1067" s="66"/>
      <c r="E1067" s="66"/>
      <c r="F1067" s="66"/>
      <c r="G1067" s="66"/>
      <c r="H1067" s="66"/>
      <c r="I1067" s="66"/>
      <c r="J1067" s="66"/>
      <c r="K1067" s="66"/>
      <c r="L1067" s="66"/>
      <c r="M1067" s="66"/>
      <c r="N1067" s="66"/>
      <c r="O1067" s="66"/>
      <c r="P1067" s="66"/>
      <c r="Q1067" s="66"/>
      <c r="R1067" s="66"/>
      <c r="S1067" s="66"/>
      <c r="T1067" s="66"/>
      <c r="U1067" s="66"/>
      <c r="V1067" s="66"/>
      <c r="W1067" s="66"/>
      <c r="X1067" s="66"/>
      <c r="Y1067" s="66"/>
      <c r="Z1067" s="66"/>
      <c r="AA1067" s="66"/>
    </row>
    <row r="1068" spans="1:27" x14ac:dyDescent="0.25">
      <c r="A1068" s="66"/>
      <c r="B1068" s="66"/>
      <c r="C1068" s="66"/>
      <c r="D1068" s="66"/>
      <c r="E1068" s="66"/>
      <c r="F1068" s="66"/>
      <c r="G1068" s="66"/>
      <c r="H1068" s="66"/>
      <c r="I1068" s="66"/>
      <c r="J1068" s="66"/>
      <c r="K1068" s="66"/>
      <c r="L1068" s="66"/>
      <c r="M1068" s="66"/>
      <c r="N1068" s="66"/>
      <c r="O1068" s="66"/>
      <c r="P1068" s="66"/>
      <c r="Q1068" s="66"/>
      <c r="R1068" s="66"/>
      <c r="S1068" s="66"/>
      <c r="T1068" s="66"/>
      <c r="U1068" s="66"/>
      <c r="V1068" s="66"/>
      <c r="W1068" s="66"/>
      <c r="X1068" s="66"/>
      <c r="Y1068" s="66"/>
      <c r="Z1068" s="66"/>
      <c r="AA1068" s="66"/>
    </row>
    <row r="1069" spans="1:27" x14ac:dyDescent="0.25">
      <c r="A1069" s="66"/>
      <c r="B1069" s="66"/>
      <c r="C1069" s="66"/>
      <c r="D1069" s="66"/>
      <c r="E1069" s="66"/>
      <c r="F1069" s="66"/>
      <c r="G1069" s="66"/>
      <c r="H1069" s="66"/>
      <c r="I1069" s="66"/>
      <c r="J1069" s="66"/>
      <c r="K1069" s="66"/>
      <c r="L1069" s="66"/>
      <c r="M1069" s="66"/>
      <c r="N1069" s="66"/>
      <c r="O1069" s="66"/>
      <c r="P1069" s="66"/>
      <c r="Q1069" s="66"/>
      <c r="R1069" s="66"/>
      <c r="S1069" s="66"/>
      <c r="T1069" s="66"/>
      <c r="U1069" s="66"/>
      <c r="V1069" s="66"/>
      <c r="W1069" s="66"/>
      <c r="X1069" s="66"/>
      <c r="Y1069" s="66"/>
      <c r="Z1069" s="66"/>
      <c r="AA1069" s="66"/>
    </row>
    <row r="1070" spans="1:27" x14ac:dyDescent="0.25">
      <c r="A1070" s="66"/>
      <c r="B1070" s="66"/>
      <c r="C1070" s="66"/>
      <c r="D1070" s="66"/>
      <c r="E1070" s="66"/>
      <c r="F1070" s="66"/>
      <c r="G1070" s="66"/>
      <c r="H1070" s="66"/>
      <c r="I1070" s="66"/>
      <c r="J1070" s="66"/>
      <c r="K1070" s="66"/>
      <c r="L1070" s="66"/>
      <c r="M1070" s="66"/>
      <c r="N1070" s="66"/>
      <c r="O1070" s="66"/>
      <c r="P1070" s="66"/>
      <c r="Q1070" s="66"/>
      <c r="R1070" s="66"/>
      <c r="S1070" s="66"/>
      <c r="T1070" s="66"/>
      <c r="U1070" s="66"/>
      <c r="V1070" s="66"/>
      <c r="W1070" s="66"/>
      <c r="X1070" s="66"/>
      <c r="Y1070" s="66"/>
      <c r="Z1070" s="66"/>
      <c r="AA1070" s="66"/>
    </row>
    <row r="1071" spans="1:27" x14ac:dyDescent="0.25">
      <c r="A1071" s="66"/>
      <c r="B1071" s="66"/>
      <c r="C1071" s="66"/>
      <c r="D1071" s="66"/>
      <c r="E1071" s="66"/>
      <c r="F1071" s="66"/>
      <c r="G1071" s="66"/>
      <c r="H1071" s="66"/>
      <c r="I1071" s="66"/>
      <c r="J1071" s="66"/>
      <c r="K1071" s="66"/>
      <c r="L1071" s="66"/>
      <c r="M1071" s="66"/>
      <c r="N1071" s="66"/>
      <c r="O1071" s="66"/>
      <c r="P1071" s="66"/>
      <c r="Q1071" s="66"/>
      <c r="R1071" s="66"/>
      <c r="S1071" s="66"/>
      <c r="T1071" s="66"/>
      <c r="U1071" s="66"/>
      <c r="V1071" s="66"/>
      <c r="W1071" s="66"/>
      <c r="X1071" s="66"/>
      <c r="Y1071" s="66"/>
      <c r="Z1071" s="66"/>
      <c r="AA1071" s="66"/>
    </row>
    <row r="1072" spans="1:27" x14ac:dyDescent="0.25">
      <c r="A1072" s="66"/>
      <c r="B1072" s="66"/>
      <c r="C1072" s="66"/>
      <c r="D1072" s="66"/>
      <c r="E1072" s="66"/>
      <c r="F1072" s="66"/>
      <c r="G1072" s="66"/>
      <c r="H1072" s="66"/>
      <c r="I1072" s="66"/>
      <c r="J1072" s="66"/>
      <c r="K1072" s="66"/>
      <c r="L1072" s="66"/>
      <c r="M1072" s="66"/>
      <c r="N1072" s="66"/>
      <c r="O1072" s="66"/>
      <c r="P1072" s="66"/>
      <c r="Q1072" s="66"/>
      <c r="R1072" s="66"/>
      <c r="S1072" s="66"/>
      <c r="T1072" s="66"/>
      <c r="U1072" s="66"/>
      <c r="V1072" s="66"/>
      <c r="W1072" s="66"/>
      <c r="X1072" s="66"/>
      <c r="Y1072" s="66"/>
      <c r="Z1072" s="66"/>
      <c r="AA1072" s="66"/>
    </row>
    <row r="1073" spans="1:27" x14ac:dyDescent="0.25">
      <c r="A1073" s="66"/>
      <c r="B1073" s="66"/>
      <c r="C1073" s="66"/>
      <c r="D1073" s="66"/>
      <c r="E1073" s="66"/>
      <c r="F1073" s="66"/>
      <c r="G1073" s="66"/>
      <c r="H1073" s="66"/>
      <c r="I1073" s="66"/>
      <c r="J1073" s="66"/>
      <c r="K1073" s="66"/>
      <c r="L1073" s="66"/>
      <c r="M1073" s="66"/>
      <c r="N1073" s="66"/>
      <c r="O1073" s="66"/>
      <c r="P1073" s="66"/>
      <c r="Q1073" s="66"/>
      <c r="R1073" s="66"/>
      <c r="S1073" s="66"/>
      <c r="T1073" s="66"/>
      <c r="U1073" s="66"/>
      <c r="V1073" s="66"/>
      <c r="W1073" s="66"/>
      <c r="X1073" s="66"/>
      <c r="Y1073" s="66"/>
      <c r="Z1073" s="66"/>
      <c r="AA1073" s="66"/>
    </row>
    <row r="1074" spans="1:27" x14ac:dyDescent="0.25">
      <c r="A1074" s="66"/>
      <c r="B1074" s="66"/>
      <c r="C1074" s="66"/>
      <c r="D1074" s="66"/>
      <c r="E1074" s="66"/>
      <c r="F1074" s="66"/>
      <c r="G1074" s="66"/>
      <c r="H1074" s="66"/>
      <c r="I1074" s="66"/>
      <c r="J1074" s="66"/>
      <c r="K1074" s="66"/>
      <c r="L1074" s="66"/>
      <c r="M1074" s="66"/>
      <c r="N1074" s="66"/>
      <c r="O1074" s="66"/>
      <c r="P1074" s="66"/>
      <c r="Q1074" s="66"/>
      <c r="R1074" s="66"/>
      <c r="S1074" s="66"/>
      <c r="T1074" s="66"/>
      <c r="U1074" s="66"/>
      <c r="V1074" s="66"/>
      <c r="W1074" s="66"/>
      <c r="X1074" s="66"/>
      <c r="Y1074" s="66"/>
      <c r="Z1074" s="66"/>
      <c r="AA1074" s="66"/>
    </row>
    <row r="1075" spans="1:27" x14ac:dyDescent="0.25">
      <c r="A1075" s="66"/>
      <c r="B1075" s="66"/>
      <c r="C1075" s="66"/>
      <c r="D1075" s="66"/>
      <c r="E1075" s="66"/>
      <c r="F1075" s="66"/>
      <c r="G1075" s="66"/>
      <c r="H1075" s="66"/>
      <c r="I1075" s="66"/>
      <c r="J1075" s="66"/>
      <c r="K1075" s="66"/>
      <c r="L1075" s="66"/>
      <c r="M1075" s="66"/>
      <c r="N1075" s="66"/>
      <c r="O1075" s="66"/>
      <c r="P1075" s="66"/>
      <c r="Q1075" s="66"/>
      <c r="R1075" s="66"/>
      <c r="S1075" s="66"/>
      <c r="T1075" s="66"/>
      <c r="U1075" s="66"/>
      <c r="V1075" s="66"/>
      <c r="W1075" s="66"/>
      <c r="X1075" s="66"/>
      <c r="Y1075" s="66"/>
      <c r="Z1075" s="66"/>
      <c r="AA1075" s="66"/>
    </row>
    <row r="1076" spans="1:27" x14ac:dyDescent="0.25">
      <c r="A1076" s="66"/>
      <c r="B1076" s="66"/>
      <c r="C1076" s="66"/>
      <c r="D1076" s="66"/>
      <c r="E1076" s="66"/>
      <c r="F1076" s="66"/>
      <c r="G1076" s="66"/>
      <c r="H1076" s="66"/>
      <c r="I1076" s="66"/>
      <c r="J1076" s="66"/>
      <c r="K1076" s="66"/>
      <c r="L1076" s="66"/>
      <c r="M1076" s="66"/>
      <c r="N1076" s="66"/>
      <c r="O1076" s="66"/>
      <c r="P1076" s="66"/>
      <c r="Q1076" s="66"/>
      <c r="R1076" s="66"/>
      <c r="S1076" s="66"/>
      <c r="T1076" s="66"/>
      <c r="U1076" s="66"/>
      <c r="V1076" s="66"/>
      <c r="W1076" s="66"/>
      <c r="X1076" s="66"/>
      <c r="Y1076" s="66"/>
      <c r="Z1076" s="66"/>
      <c r="AA1076" s="66"/>
    </row>
    <row r="1077" spans="1:27" x14ac:dyDescent="0.25">
      <c r="A1077" s="66"/>
      <c r="B1077" s="66"/>
      <c r="C1077" s="66"/>
      <c r="D1077" s="66"/>
      <c r="E1077" s="66"/>
      <c r="F1077" s="66"/>
      <c r="G1077" s="66"/>
      <c r="H1077" s="66"/>
      <c r="I1077" s="66"/>
      <c r="J1077" s="66"/>
      <c r="K1077" s="66"/>
      <c r="L1077" s="66"/>
      <c r="M1077" s="66"/>
      <c r="N1077" s="66"/>
      <c r="O1077" s="66"/>
      <c r="P1077" s="66"/>
      <c r="Q1077" s="66"/>
      <c r="R1077" s="66"/>
      <c r="S1077" s="66"/>
      <c r="T1077" s="66"/>
      <c r="U1077" s="66"/>
      <c r="V1077" s="66"/>
      <c r="W1077" s="66"/>
      <c r="X1077" s="66"/>
      <c r="Y1077" s="66"/>
      <c r="Z1077" s="66"/>
      <c r="AA1077" s="66"/>
    </row>
    <row r="1078" spans="1:27" x14ac:dyDescent="0.25">
      <c r="A1078" s="66"/>
      <c r="B1078" s="66"/>
      <c r="C1078" s="66"/>
      <c r="D1078" s="66"/>
      <c r="E1078" s="66"/>
      <c r="F1078" s="66"/>
      <c r="G1078" s="66"/>
      <c r="H1078" s="66"/>
      <c r="I1078" s="66"/>
      <c r="J1078" s="66"/>
      <c r="K1078" s="66"/>
      <c r="L1078" s="66"/>
      <c r="M1078" s="66"/>
      <c r="N1078" s="66"/>
      <c r="O1078" s="66"/>
      <c r="P1078" s="66"/>
      <c r="Q1078" s="66"/>
      <c r="R1078" s="66"/>
      <c r="S1078" s="66"/>
      <c r="T1078" s="66"/>
      <c r="U1078" s="66"/>
      <c r="V1078" s="66"/>
      <c r="W1078" s="66"/>
      <c r="X1078" s="66"/>
      <c r="Y1078" s="66"/>
      <c r="Z1078" s="66"/>
      <c r="AA1078" s="66"/>
    </row>
    <row r="1079" spans="1:27" x14ac:dyDescent="0.25">
      <c r="A1079" s="66"/>
      <c r="B1079" s="66"/>
      <c r="C1079" s="66"/>
      <c r="D1079" s="66"/>
      <c r="E1079" s="66"/>
      <c r="F1079" s="66"/>
      <c r="G1079" s="66"/>
      <c r="H1079" s="66"/>
      <c r="I1079" s="66"/>
      <c r="J1079" s="66"/>
      <c r="K1079" s="66"/>
      <c r="L1079" s="66"/>
      <c r="M1079" s="66"/>
      <c r="N1079" s="66"/>
      <c r="O1079" s="66"/>
      <c r="P1079" s="66"/>
      <c r="Q1079" s="66"/>
      <c r="R1079" s="66"/>
      <c r="S1079" s="66"/>
      <c r="T1079" s="66"/>
      <c r="U1079" s="66"/>
      <c r="V1079" s="66"/>
      <c r="W1079" s="66"/>
      <c r="X1079" s="66"/>
      <c r="Y1079" s="66"/>
      <c r="Z1079" s="66"/>
      <c r="AA1079" s="66"/>
    </row>
    <row r="1080" spans="1:27" x14ac:dyDescent="0.25">
      <c r="A1080" s="66"/>
      <c r="B1080" s="66"/>
      <c r="C1080" s="66"/>
      <c r="D1080" s="66"/>
      <c r="E1080" s="66"/>
      <c r="F1080" s="66"/>
      <c r="G1080" s="66"/>
      <c r="H1080" s="66"/>
      <c r="I1080" s="66"/>
      <c r="J1080" s="66"/>
      <c r="K1080" s="66"/>
      <c r="L1080" s="66"/>
      <c r="M1080" s="66"/>
      <c r="N1080" s="66"/>
      <c r="O1080" s="66"/>
      <c r="P1080" s="66"/>
      <c r="Q1080" s="66"/>
      <c r="R1080" s="66"/>
      <c r="S1080" s="66"/>
      <c r="T1080" s="66"/>
      <c r="U1080" s="66"/>
      <c r="V1080" s="66"/>
      <c r="W1080" s="66"/>
      <c r="X1080" s="66"/>
      <c r="Y1080" s="66"/>
      <c r="Z1080" s="66"/>
      <c r="AA1080" s="66"/>
    </row>
    <row r="1081" spans="1:27" x14ac:dyDescent="0.25">
      <c r="A1081" s="66"/>
      <c r="B1081" s="66"/>
      <c r="C1081" s="66"/>
      <c r="D1081" s="66"/>
      <c r="E1081" s="66"/>
      <c r="F1081" s="66"/>
      <c r="G1081" s="66"/>
      <c r="H1081" s="66"/>
      <c r="I1081" s="66"/>
      <c r="J1081" s="66"/>
      <c r="K1081" s="66"/>
      <c r="L1081" s="66"/>
      <c r="M1081" s="66"/>
      <c r="N1081" s="66"/>
      <c r="O1081" s="66"/>
      <c r="P1081" s="66"/>
      <c r="Q1081" s="66"/>
      <c r="R1081" s="66"/>
      <c r="S1081" s="66"/>
      <c r="T1081" s="66"/>
      <c r="U1081" s="66"/>
      <c r="V1081" s="66"/>
      <c r="W1081" s="66"/>
      <c r="X1081" s="66"/>
      <c r="Y1081" s="66"/>
      <c r="Z1081" s="66"/>
      <c r="AA1081" s="66"/>
    </row>
    <row r="1082" spans="1:27" x14ac:dyDescent="0.25">
      <c r="A1082" s="66"/>
      <c r="B1082" s="66"/>
      <c r="C1082" s="66"/>
      <c r="D1082" s="66"/>
      <c r="E1082" s="66"/>
      <c r="F1082" s="66"/>
      <c r="G1082" s="66"/>
      <c r="H1082" s="66"/>
      <c r="I1082" s="66"/>
      <c r="J1082" s="66"/>
      <c r="K1082" s="66"/>
      <c r="L1082" s="66"/>
      <c r="M1082" s="66"/>
      <c r="N1082" s="66"/>
      <c r="O1082" s="66"/>
      <c r="P1082" s="66"/>
      <c r="Q1082" s="66"/>
      <c r="R1082" s="66"/>
      <c r="S1082" s="66"/>
      <c r="T1082" s="66"/>
      <c r="U1082" s="66"/>
      <c r="V1082" s="66"/>
      <c r="W1082" s="66"/>
      <c r="X1082" s="66"/>
      <c r="Y1082" s="66"/>
      <c r="Z1082" s="66"/>
      <c r="AA1082" s="66"/>
    </row>
    <row r="1083" spans="1:27" x14ac:dyDescent="0.25">
      <c r="A1083" s="66"/>
      <c r="B1083" s="66"/>
      <c r="C1083" s="66"/>
      <c r="D1083" s="66"/>
      <c r="E1083" s="66"/>
      <c r="F1083" s="66"/>
      <c r="G1083" s="66"/>
      <c r="H1083" s="66"/>
      <c r="I1083" s="66"/>
      <c r="J1083" s="66"/>
      <c r="K1083" s="66"/>
      <c r="L1083" s="66"/>
      <c r="M1083" s="66"/>
      <c r="N1083" s="66"/>
      <c r="O1083" s="66"/>
      <c r="P1083" s="66"/>
      <c r="Q1083" s="66"/>
      <c r="R1083" s="66"/>
      <c r="S1083" s="66"/>
      <c r="T1083" s="66"/>
      <c r="U1083" s="66"/>
      <c r="V1083" s="66"/>
      <c r="W1083" s="66"/>
      <c r="X1083" s="66"/>
      <c r="Y1083" s="66"/>
      <c r="Z1083" s="66"/>
      <c r="AA1083" s="66"/>
    </row>
    <row r="1084" spans="1:27" x14ac:dyDescent="0.25">
      <c r="A1084" s="66"/>
      <c r="B1084" s="66"/>
      <c r="C1084" s="66"/>
      <c r="D1084" s="66"/>
      <c r="E1084" s="66"/>
      <c r="F1084" s="66"/>
      <c r="G1084" s="66"/>
      <c r="H1084" s="66"/>
      <c r="I1084" s="66"/>
      <c r="J1084" s="66"/>
      <c r="K1084" s="66"/>
      <c r="L1084" s="66"/>
      <c r="M1084" s="66"/>
      <c r="N1084" s="66"/>
      <c r="O1084" s="66"/>
      <c r="P1084" s="66"/>
      <c r="Q1084" s="66"/>
      <c r="R1084" s="66"/>
      <c r="S1084" s="66"/>
      <c r="T1084" s="66"/>
      <c r="U1084" s="66"/>
      <c r="V1084" s="66"/>
      <c r="W1084" s="66"/>
      <c r="X1084" s="66"/>
      <c r="Y1084" s="66"/>
      <c r="Z1084" s="66"/>
      <c r="AA1084" s="66"/>
    </row>
    <row r="1085" spans="1:27" x14ac:dyDescent="0.25">
      <c r="A1085" s="66"/>
      <c r="B1085" s="66"/>
      <c r="C1085" s="66"/>
      <c r="D1085" s="66"/>
      <c r="E1085" s="66"/>
      <c r="F1085" s="66"/>
      <c r="G1085" s="66"/>
      <c r="H1085" s="66"/>
      <c r="I1085" s="66"/>
      <c r="J1085" s="66"/>
      <c r="K1085" s="66"/>
      <c r="L1085" s="66"/>
      <c r="M1085" s="66"/>
      <c r="N1085" s="66"/>
      <c r="O1085" s="66"/>
      <c r="P1085" s="66"/>
      <c r="Q1085" s="66"/>
      <c r="R1085" s="66"/>
      <c r="S1085" s="66"/>
      <c r="T1085" s="66"/>
      <c r="U1085" s="66"/>
      <c r="V1085" s="66"/>
      <c r="W1085" s="66"/>
      <c r="X1085" s="66"/>
      <c r="Y1085" s="66"/>
      <c r="Z1085" s="66"/>
      <c r="AA1085" s="66"/>
    </row>
    <row r="1086" spans="1:27" x14ac:dyDescent="0.25">
      <c r="A1086" s="66"/>
      <c r="B1086" s="66"/>
      <c r="C1086" s="66"/>
      <c r="D1086" s="66"/>
      <c r="E1086" s="66"/>
      <c r="F1086" s="66"/>
      <c r="G1086" s="66"/>
      <c r="H1086" s="66"/>
      <c r="I1086" s="66"/>
      <c r="J1086" s="66"/>
      <c r="K1086" s="66"/>
      <c r="L1086" s="66"/>
      <c r="M1086" s="66"/>
      <c r="N1086" s="66"/>
      <c r="O1086" s="66"/>
      <c r="P1086" s="66"/>
      <c r="Q1086" s="66"/>
      <c r="R1086" s="66"/>
      <c r="S1086" s="66"/>
      <c r="T1086" s="66"/>
      <c r="U1086" s="66"/>
      <c r="V1086" s="66"/>
      <c r="W1086" s="66"/>
      <c r="X1086" s="66"/>
      <c r="Y1086" s="66"/>
      <c r="Z1086" s="66"/>
      <c r="AA1086" s="66"/>
    </row>
    <row r="1087" spans="1:27" x14ac:dyDescent="0.25">
      <c r="A1087" s="66"/>
      <c r="B1087" s="66"/>
      <c r="C1087" s="66"/>
      <c r="D1087" s="66"/>
      <c r="E1087" s="66"/>
      <c r="F1087" s="66"/>
      <c r="G1087" s="66"/>
      <c r="H1087" s="66"/>
      <c r="I1087" s="66"/>
      <c r="J1087" s="66"/>
      <c r="K1087" s="66"/>
      <c r="L1087" s="66"/>
      <c r="M1087" s="66"/>
      <c r="N1087" s="66"/>
      <c r="O1087" s="66"/>
      <c r="P1087" s="66"/>
      <c r="Q1087" s="66"/>
      <c r="R1087" s="66"/>
      <c r="S1087" s="66"/>
      <c r="T1087" s="66"/>
      <c r="U1087" s="66"/>
      <c r="V1087" s="66"/>
      <c r="W1087" s="66"/>
      <c r="X1087" s="66"/>
      <c r="Y1087" s="66"/>
      <c r="Z1087" s="66"/>
      <c r="AA1087" s="66"/>
    </row>
    <row r="1088" spans="1:27" x14ac:dyDescent="0.25">
      <c r="A1088" s="66"/>
      <c r="B1088" s="66"/>
      <c r="C1088" s="66"/>
      <c r="D1088" s="66"/>
      <c r="E1088" s="66"/>
      <c r="F1088" s="66"/>
      <c r="G1088" s="66"/>
      <c r="H1088" s="66"/>
      <c r="I1088" s="66"/>
      <c r="J1088" s="66"/>
      <c r="K1088" s="66"/>
      <c r="L1088" s="66"/>
      <c r="M1088" s="66"/>
      <c r="N1088" s="66"/>
      <c r="O1088" s="66"/>
      <c r="P1088" s="66"/>
      <c r="Q1088" s="66"/>
      <c r="R1088" s="66"/>
      <c r="S1088" s="66"/>
      <c r="T1088" s="66"/>
      <c r="U1088" s="66"/>
      <c r="V1088" s="66"/>
      <c r="W1088" s="66"/>
      <c r="X1088" s="66"/>
      <c r="Y1088" s="66"/>
      <c r="Z1088" s="66"/>
      <c r="AA1088" s="66"/>
    </row>
    <row r="1089" spans="1:27" x14ac:dyDescent="0.25">
      <c r="A1089" s="66"/>
      <c r="B1089" s="66"/>
      <c r="C1089" s="66"/>
      <c r="D1089" s="66"/>
      <c r="E1089" s="66"/>
      <c r="F1089" s="66"/>
      <c r="G1089" s="66"/>
      <c r="H1089" s="66"/>
      <c r="I1089" s="66"/>
      <c r="J1089" s="66"/>
      <c r="K1089" s="66"/>
      <c r="L1089" s="66"/>
      <c r="M1089" s="66"/>
      <c r="N1089" s="66"/>
      <c r="O1089" s="66"/>
      <c r="P1089" s="66"/>
      <c r="Q1089" s="66"/>
      <c r="R1089" s="66"/>
      <c r="S1089" s="66"/>
      <c r="T1089" s="66"/>
      <c r="U1089" s="66"/>
      <c r="V1089" s="66"/>
      <c r="W1089" s="66"/>
      <c r="X1089" s="66"/>
      <c r="Y1089" s="66"/>
      <c r="Z1089" s="66"/>
      <c r="AA1089" s="66"/>
    </row>
    <row r="1090" spans="1:27" x14ac:dyDescent="0.25">
      <c r="A1090" s="66"/>
      <c r="B1090" s="66"/>
      <c r="C1090" s="66"/>
      <c r="D1090" s="66"/>
      <c r="E1090" s="66"/>
      <c r="F1090" s="66"/>
      <c r="G1090" s="66"/>
      <c r="H1090" s="66"/>
      <c r="I1090" s="66"/>
      <c r="J1090" s="66"/>
      <c r="K1090" s="66"/>
      <c r="L1090" s="66"/>
      <c r="M1090" s="66"/>
      <c r="N1090" s="66"/>
      <c r="O1090" s="66"/>
      <c r="P1090" s="66"/>
      <c r="Q1090" s="66"/>
      <c r="R1090" s="66"/>
      <c r="S1090" s="66"/>
      <c r="T1090" s="66"/>
      <c r="U1090" s="66"/>
      <c r="V1090" s="66"/>
      <c r="W1090" s="66"/>
      <c r="X1090" s="66"/>
      <c r="Y1090" s="66"/>
      <c r="Z1090" s="66"/>
      <c r="AA1090" s="66"/>
    </row>
    <row r="1091" spans="1:27" x14ac:dyDescent="0.25">
      <c r="A1091" s="66"/>
      <c r="B1091" s="66"/>
      <c r="C1091" s="66"/>
      <c r="D1091" s="66"/>
      <c r="E1091" s="66"/>
      <c r="F1091" s="66"/>
      <c r="G1091" s="66"/>
      <c r="H1091" s="66"/>
      <c r="I1091" s="66"/>
      <c r="J1091" s="66"/>
      <c r="K1091" s="66"/>
      <c r="L1091" s="66"/>
      <c r="M1091" s="66"/>
      <c r="N1091" s="66"/>
      <c r="O1091" s="66"/>
      <c r="P1091" s="66"/>
      <c r="Q1091" s="66"/>
      <c r="R1091" s="66"/>
      <c r="S1091" s="66"/>
      <c r="T1091" s="66"/>
      <c r="U1091" s="66"/>
      <c r="V1091" s="66"/>
      <c r="W1091" s="66"/>
      <c r="X1091" s="66"/>
      <c r="Y1091" s="66"/>
      <c r="Z1091" s="66"/>
      <c r="AA1091" s="66"/>
    </row>
    <row r="1092" spans="1:27" x14ac:dyDescent="0.25">
      <c r="A1092" s="66"/>
      <c r="B1092" s="66"/>
      <c r="C1092" s="66"/>
      <c r="D1092" s="66"/>
      <c r="E1092" s="66"/>
      <c r="F1092" s="66"/>
      <c r="G1092" s="66"/>
      <c r="H1092" s="66"/>
      <c r="I1092" s="66"/>
      <c r="J1092" s="66"/>
      <c r="K1092" s="66"/>
      <c r="L1092" s="66"/>
      <c r="M1092" s="66"/>
      <c r="N1092" s="66"/>
      <c r="O1092" s="66"/>
      <c r="P1092" s="66"/>
      <c r="Q1092" s="66"/>
      <c r="R1092" s="66"/>
      <c r="S1092" s="66"/>
      <c r="T1092" s="66"/>
      <c r="U1092" s="66"/>
      <c r="V1092" s="66"/>
      <c r="W1092" s="66"/>
      <c r="X1092" s="66"/>
      <c r="Y1092" s="66"/>
      <c r="Z1092" s="66"/>
      <c r="AA1092" s="66"/>
    </row>
    <row r="1093" spans="1:27" x14ac:dyDescent="0.25">
      <c r="A1093" s="66"/>
      <c r="B1093" s="66"/>
      <c r="C1093" s="66"/>
      <c r="D1093" s="66"/>
      <c r="E1093" s="66"/>
      <c r="F1093" s="66"/>
      <c r="G1093" s="66"/>
      <c r="H1093" s="66"/>
      <c r="I1093" s="66"/>
      <c r="J1093" s="66"/>
      <c r="K1093" s="66"/>
      <c r="L1093" s="66"/>
      <c r="M1093" s="66"/>
      <c r="N1093" s="66"/>
      <c r="O1093" s="66"/>
      <c r="P1093" s="66"/>
      <c r="Q1093" s="66"/>
      <c r="R1093" s="66"/>
      <c r="S1093" s="66"/>
      <c r="T1093" s="66"/>
      <c r="U1093" s="66"/>
      <c r="V1093" s="66"/>
      <c r="W1093" s="66"/>
      <c r="X1093" s="66"/>
      <c r="Y1093" s="66"/>
      <c r="Z1093" s="66"/>
      <c r="AA1093" s="66"/>
    </row>
    <row r="1094" spans="1:27" x14ac:dyDescent="0.25">
      <c r="A1094" s="66"/>
      <c r="B1094" s="66"/>
      <c r="C1094" s="66"/>
      <c r="D1094" s="66"/>
      <c r="E1094" s="66"/>
      <c r="F1094" s="66"/>
      <c r="G1094" s="66"/>
      <c r="H1094" s="66"/>
      <c r="I1094" s="66"/>
      <c r="J1094" s="66"/>
      <c r="K1094" s="66"/>
      <c r="L1094" s="66"/>
      <c r="M1094" s="66"/>
      <c r="N1094" s="66"/>
      <c r="O1094" s="66"/>
      <c r="P1094" s="66"/>
      <c r="Q1094" s="66"/>
      <c r="R1094" s="66"/>
      <c r="S1094" s="66"/>
      <c r="T1094" s="66"/>
      <c r="U1094" s="66"/>
      <c r="V1094" s="66"/>
      <c r="W1094" s="66"/>
      <c r="X1094" s="66"/>
      <c r="Y1094" s="66"/>
      <c r="Z1094" s="66"/>
      <c r="AA1094" s="66"/>
    </row>
    <row r="1095" spans="1:27" x14ac:dyDescent="0.25">
      <c r="A1095" s="66"/>
      <c r="B1095" s="66"/>
      <c r="C1095" s="66"/>
      <c r="D1095" s="66"/>
      <c r="E1095" s="66"/>
      <c r="F1095" s="66"/>
      <c r="G1095" s="66"/>
      <c r="H1095" s="66"/>
      <c r="I1095" s="66"/>
      <c r="J1095" s="66"/>
      <c r="K1095" s="66"/>
      <c r="L1095" s="66"/>
      <c r="M1095" s="66"/>
      <c r="N1095" s="66"/>
      <c r="O1095" s="66"/>
      <c r="P1095" s="66"/>
      <c r="Q1095" s="66"/>
      <c r="R1095" s="66"/>
      <c r="S1095" s="66"/>
      <c r="T1095" s="66"/>
      <c r="U1095" s="66"/>
      <c r="V1095" s="66"/>
      <c r="W1095" s="66"/>
      <c r="X1095" s="66"/>
      <c r="Y1095" s="66"/>
      <c r="Z1095" s="66"/>
      <c r="AA1095" s="66"/>
    </row>
    <row r="1096" spans="1:27" x14ac:dyDescent="0.25">
      <c r="A1096" s="66"/>
      <c r="B1096" s="66"/>
      <c r="C1096" s="66"/>
      <c r="D1096" s="66"/>
      <c r="E1096" s="66"/>
      <c r="F1096" s="66"/>
      <c r="G1096" s="66"/>
      <c r="H1096" s="66"/>
      <c r="I1096" s="66"/>
      <c r="J1096" s="66"/>
      <c r="K1096" s="66"/>
      <c r="L1096" s="66"/>
      <c r="M1096" s="66"/>
      <c r="N1096" s="66"/>
      <c r="O1096" s="66"/>
      <c r="P1096" s="66"/>
      <c r="Q1096" s="66"/>
      <c r="R1096" s="66"/>
      <c r="S1096" s="66"/>
      <c r="T1096" s="66"/>
      <c r="U1096" s="66"/>
      <c r="V1096" s="66"/>
      <c r="W1096" s="66"/>
      <c r="X1096" s="66"/>
      <c r="Y1096" s="66"/>
      <c r="Z1096" s="66"/>
      <c r="AA1096" s="66"/>
    </row>
    <row r="1097" spans="1:27" x14ac:dyDescent="0.25">
      <c r="A1097" s="66"/>
      <c r="B1097" s="66"/>
      <c r="C1097" s="66"/>
      <c r="D1097" s="66"/>
      <c r="E1097" s="66"/>
      <c r="F1097" s="66"/>
      <c r="G1097" s="66"/>
      <c r="H1097" s="66"/>
      <c r="I1097" s="66"/>
      <c r="J1097" s="66"/>
      <c r="K1097" s="66"/>
      <c r="L1097" s="66"/>
      <c r="M1097" s="66"/>
      <c r="N1097" s="66"/>
      <c r="O1097" s="66"/>
      <c r="P1097" s="66"/>
      <c r="Q1097" s="66"/>
      <c r="R1097" s="66"/>
      <c r="S1097" s="66"/>
      <c r="T1097" s="66"/>
      <c r="U1097" s="66"/>
      <c r="V1097" s="66"/>
      <c r="W1097" s="66"/>
      <c r="X1097" s="66"/>
      <c r="Y1097" s="66"/>
      <c r="Z1097" s="66"/>
      <c r="AA1097" s="66"/>
    </row>
    <row r="1098" spans="1:27" x14ac:dyDescent="0.25">
      <c r="A1098" s="66"/>
      <c r="B1098" s="66"/>
      <c r="C1098" s="66"/>
      <c r="D1098" s="66"/>
      <c r="E1098" s="66"/>
      <c r="F1098" s="66"/>
      <c r="G1098" s="66"/>
      <c r="H1098" s="66"/>
      <c r="I1098" s="66"/>
      <c r="J1098" s="66"/>
      <c r="K1098" s="66"/>
      <c r="L1098" s="66"/>
      <c r="M1098" s="66"/>
      <c r="N1098" s="66"/>
      <c r="O1098" s="66"/>
      <c r="P1098" s="66"/>
      <c r="Q1098" s="66"/>
      <c r="R1098" s="66"/>
      <c r="S1098" s="66"/>
      <c r="T1098" s="66"/>
      <c r="U1098" s="66"/>
      <c r="V1098" s="66"/>
      <c r="W1098" s="66"/>
      <c r="X1098" s="66"/>
      <c r="Y1098" s="66"/>
      <c r="Z1098" s="66"/>
      <c r="AA1098" s="66"/>
    </row>
    <row r="1099" spans="1:27" x14ac:dyDescent="0.25">
      <c r="A1099" s="66"/>
      <c r="B1099" s="66"/>
      <c r="C1099" s="66"/>
      <c r="D1099" s="66"/>
      <c r="E1099" s="66"/>
      <c r="F1099" s="66"/>
      <c r="G1099" s="66"/>
      <c r="H1099" s="66"/>
      <c r="I1099" s="66"/>
      <c r="J1099" s="66"/>
      <c r="K1099" s="66"/>
      <c r="L1099" s="66"/>
      <c r="M1099" s="66"/>
      <c r="N1099" s="66"/>
      <c r="O1099" s="66"/>
      <c r="P1099" s="66"/>
      <c r="Q1099" s="66"/>
      <c r="R1099" s="66"/>
      <c r="S1099" s="66"/>
      <c r="T1099" s="66"/>
      <c r="U1099" s="66"/>
      <c r="V1099" s="66"/>
      <c r="W1099" s="66"/>
      <c r="X1099" s="66"/>
      <c r="Y1099" s="66"/>
      <c r="Z1099" s="66"/>
      <c r="AA1099" s="66"/>
    </row>
    <row r="1100" spans="1:27" x14ac:dyDescent="0.25">
      <c r="A1100" s="66"/>
      <c r="B1100" s="66"/>
      <c r="C1100" s="66"/>
      <c r="D1100" s="66"/>
      <c r="E1100" s="66"/>
      <c r="F1100" s="66"/>
      <c r="G1100" s="66"/>
      <c r="H1100" s="66"/>
      <c r="I1100" s="66"/>
      <c r="J1100" s="66"/>
      <c r="K1100" s="66"/>
      <c r="L1100" s="66"/>
      <c r="M1100" s="66"/>
      <c r="N1100" s="66"/>
      <c r="O1100" s="66"/>
      <c r="P1100" s="66"/>
      <c r="Q1100" s="66"/>
      <c r="R1100" s="66"/>
      <c r="S1100" s="66"/>
      <c r="T1100" s="66"/>
      <c r="U1100" s="66"/>
      <c r="V1100" s="66"/>
      <c r="W1100" s="66"/>
      <c r="X1100" s="66"/>
      <c r="Y1100" s="66"/>
      <c r="Z1100" s="66"/>
      <c r="AA1100" s="66"/>
    </row>
    <row r="1101" spans="1:27" x14ac:dyDescent="0.25">
      <c r="A1101" s="66"/>
      <c r="B1101" s="66"/>
      <c r="C1101" s="66"/>
      <c r="D1101" s="66"/>
      <c r="E1101" s="66"/>
      <c r="F1101" s="66"/>
      <c r="G1101" s="66"/>
      <c r="H1101" s="66"/>
      <c r="I1101" s="66"/>
      <c r="J1101" s="66"/>
      <c r="K1101" s="66"/>
      <c r="L1101" s="66"/>
      <c r="M1101" s="66"/>
      <c r="N1101" s="66"/>
      <c r="O1101" s="66"/>
      <c r="P1101" s="66"/>
      <c r="Q1101" s="66"/>
      <c r="R1101" s="66"/>
      <c r="S1101" s="66"/>
      <c r="T1101" s="66"/>
      <c r="U1101" s="66"/>
      <c r="V1101" s="66"/>
      <c r="W1101" s="66"/>
      <c r="X1101" s="66"/>
      <c r="Y1101" s="66"/>
      <c r="Z1101" s="66"/>
      <c r="AA1101" s="66"/>
    </row>
    <row r="1102" spans="1:27" x14ac:dyDescent="0.25">
      <c r="A1102" s="66"/>
      <c r="B1102" s="66"/>
      <c r="C1102" s="66"/>
      <c r="D1102" s="66"/>
      <c r="E1102" s="66"/>
      <c r="F1102" s="66"/>
      <c r="G1102" s="66"/>
      <c r="H1102" s="66"/>
      <c r="I1102" s="66"/>
      <c r="J1102" s="66"/>
      <c r="K1102" s="66"/>
      <c r="L1102" s="66"/>
      <c r="M1102" s="66"/>
      <c r="N1102" s="66"/>
      <c r="O1102" s="66"/>
      <c r="P1102" s="66"/>
      <c r="Q1102" s="66"/>
      <c r="R1102" s="66"/>
      <c r="S1102" s="66"/>
      <c r="T1102" s="66"/>
      <c r="U1102" s="66"/>
      <c r="V1102" s="66"/>
      <c r="W1102" s="66"/>
      <c r="X1102" s="66"/>
      <c r="Y1102" s="66"/>
      <c r="Z1102" s="66"/>
      <c r="AA1102" s="66"/>
    </row>
    <row r="1103" spans="1:27" x14ac:dyDescent="0.25">
      <c r="A1103" s="66"/>
      <c r="B1103" s="66"/>
      <c r="C1103" s="66"/>
      <c r="D1103" s="66"/>
      <c r="E1103" s="66"/>
      <c r="F1103" s="66"/>
      <c r="G1103" s="66"/>
      <c r="H1103" s="66"/>
      <c r="I1103" s="66"/>
      <c r="J1103" s="66"/>
      <c r="K1103" s="66"/>
      <c r="L1103" s="66"/>
      <c r="M1103" s="66"/>
      <c r="N1103" s="66"/>
      <c r="O1103" s="66"/>
      <c r="P1103" s="66"/>
      <c r="Q1103" s="66"/>
      <c r="R1103" s="66"/>
      <c r="S1103" s="66"/>
      <c r="T1103" s="66"/>
      <c r="U1103" s="66"/>
      <c r="V1103" s="66"/>
      <c r="W1103" s="66"/>
      <c r="X1103" s="66"/>
      <c r="Y1103" s="66"/>
      <c r="Z1103" s="66"/>
      <c r="AA1103" s="66"/>
    </row>
    <row r="1104" spans="1:27" x14ac:dyDescent="0.25">
      <c r="A1104" s="66"/>
      <c r="B1104" s="66"/>
      <c r="C1104" s="66"/>
      <c r="D1104" s="66"/>
      <c r="E1104" s="66"/>
      <c r="F1104" s="66"/>
      <c r="G1104" s="66"/>
      <c r="H1104" s="66"/>
      <c r="I1104" s="66"/>
      <c r="J1104" s="66"/>
      <c r="K1104" s="66"/>
      <c r="L1104" s="66"/>
      <c r="M1104" s="66"/>
      <c r="N1104" s="66"/>
      <c r="O1104" s="66"/>
      <c r="P1104" s="66"/>
      <c r="Q1104" s="66"/>
      <c r="R1104" s="66"/>
      <c r="S1104" s="66"/>
      <c r="T1104" s="66"/>
      <c r="U1104" s="66"/>
      <c r="V1104" s="66"/>
      <c r="W1104" s="66"/>
      <c r="X1104" s="66"/>
      <c r="Y1104" s="66"/>
      <c r="Z1104" s="66"/>
      <c r="AA1104" s="66"/>
    </row>
    <row r="1105" spans="1:27" x14ac:dyDescent="0.25">
      <c r="A1105" s="66"/>
      <c r="B1105" s="66"/>
      <c r="C1105" s="66"/>
      <c r="D1105" s="66"/>
      <c r="E1105" s="66"/>
      <c r="F1105" s="66"/>
      <c r="G1105" s="66"/>
      <c r="H1105" s="66"/>
      <c r="I1105" s="66"/>
      <c r="J1105" s="66"/>
      <c r="K1105" s="66"/>
      <c r="L1105" s="66"/>
      <c r="M1105" s="66"/>
      <c r="N1105" s="66"/>
      <c r="O1105" s="66"/>
      <c r="P1105" s="66"/>
      <c r="Q1105" s="66"/>
      <c r="R1105" s="66"/>
      <c r="S1105" s="66"/>
      <c r="T1105" s="66"/>
      <c r="U1105" s="66"/>
      <c r="V1105" s="66"/>
      <c r="W1105" s="66"/>
      <c r="X1105" s="66"/>
      <c r="Y1105" s="66"/>
      <c r="Z1105" s="66"/>
      <c r="AA1105" s="66"/>
    </row>
    <row r="1106" spans="1:27" x14ac:dyDescent="0.25">
      <c r="A1106" s="66"/>
      <c r="B1106" s="66"/>
      <c r="C1106" s="66"/>
      <c r="D1106" s="66"/>
      <c r="E1106" s="66"/>
      <c r="F1106" s="66"/>
      <c r="G1106" s="66"/>
      <c r="H1106" s="66"/>
      <c r="I1106" s="66"/>
      <c r="J1106" s="66"/>
      <c r="K1106" s="66"/>
      <c r="L1106" s="66"/>
      <c r="M1106" s="66"/>
      <c r="N1106" s="66"/>
      <c r="O1106" s="66"/>
      <c r="P1106" s="66"/>
      <c r="Q1106" s="66"/>
      <c r="R1106" s="66"/>
      <c r="S1106" s="66"/>
      <c r="T1106" s="66"/>
      <c r="U1106" s="66"/>
      <c r="V1106" s="66"/>
      <c r="W1106" s="66"/>
      <c r="X1106" s="66"/>
      <c r="Y1106" s="66"/>
      <c r="Z1106" s="66"/>
      <c r="AA1106" s="66"/>
    </row>
    <row r="1107" spans="1:27" x14ac:dyDescent="0.25">
      <c r="A1107" s="66"/>
      <c r="B1107" s="66"/>
      <c r="C1107" s="66"/>
      <c r="D1107" s="66"/>
      <c r="E1107" s="66"/>
      <c r="F1107" s="66"/>
      <c r="G1107" s="66"/>
      <c r="H1107" s="66"/>
      <c r="I1107" s="66"/>
      <c r="J1107" s="66"/>
      <c r="K1107" s="66"/>
      <c r="L1107" s="66"/>
      <c r="M1107" s="66"/>
      <c r="N1107" s="66"/>
      <c r="O1107" s="66"/>
      <c r="P1107" s="66"/>
      <c r="Q1107" s="66"/>
      <c r="R1107" s="66"/>
      <c r="S1107" s="66"/>
      <c r="T1107" s="66"/>
      <c r="U1107" s="66"/>
      <c r="V1107" s="66"/>
      <c r="W1107" s="66"/>
      <c r="X1107" s="66"/>
      <c r="Y1107" s="66"/>
      <c r="Z1107" s="66"/>
      <c r="AA1107" s="66"/>
    </row>
    <row r="1108" spans="1:27" x14ac:dyDescent="0.25">
      <c r="A1108" s="66"/>
      <c r="B1108" s="66"/>
      <c r="C1108" s="66"/>
      <c r="D1108" s="66"/>
      <c r="E1108" s="66"/>
      <c r="F1108" s="66"/>
      <c r="G1108" s="66"/>
      <c r="H1108" s="66"/>
      <c r="I1108" s="66"/>
      <c r="J1108" s="66"/>
      <c r="K1108" s="66"/>
      <c r="L1108" s="66"/>
      <c r="M1108" s="66"/>
      <c r="N1108" s="66"/>
      <c r="O1108" s="66"/>
      <c r="P1108" s="66"/>
      <c r="Q1108" s="66"/>
      <c r="R1108" s="66"/>
      <c r="S1108" s="66"/>
      <c r="T1108" s="66"/>
      <c r="U1108" s="66"/>
      <c r="V1108" s="66"/>
      <c r="W1108" s="66"/>
      <c r="X1108" s="66"/>
      <c r="Y1108" s="66"/>
      <c r="Z1108" s="66"/>
      <c r="AA1108" s="66"/>
    </row>
    <row r="1109" spans="1:27" x14ac:dyDescent="0.25">
      <c r="A1109" s="66"/>
      <c r="B1109" s="66"/>
      <c r="C1109" s="66"/>
      <c r="D1109" s="66"/>
      <c r="E1109" s="66"/>
      <c r="F1109" s="66"/>
      <c r="G1109" s="66"/>
      <c r="H1109" s="66"/>
      <c r="I1109" s="66"/>
      <c r="J1109" s="66"/>
      <c r="K1109" s="66"/>
      <c r="L1109" s="66"/>
      <c r="M1109" s="66"/>
      <c r="N1109" s="66"/>
      <c r="O1109" s="66"/>
      <c r="P1109" s="66"/>
      <c r="Q1109" s="66"/>
      <c r="R1109" s="66"/>
      <c r="S1109" s="66"/>
      <c r="T1109" s="66"/>
      <c r="U1109" s="66"/>
      <c r="V1109" s="66"/>
      <c r="W1109" s="66"/>
      <c r="X1109" s="66"/>
      <c r="Y1109" s="66"/>
      <c r="Z1109" s="66"/>
      <c r="AA1109" s="66"/>
    </row>
    <row r="1110" spans="1:27" x14ac:dyDescent="0.25">
      <c r="A1110" s="66"/>
      <c r="B1110" s="66"/>
      <c r="C1110" s="66"/>
      <c r="D1110" s="66"/>
      <c r="E1110" s="66"/>
      <c r="F1110" s="66"/>
      <c r="G1110" s="66"/>
      <c r="H1110" s="66"/>
      <c r="I1110" s="66"/>
      <c r="J1110" s="66"/>
      <c r="K1110" s="66"/>
      <c r="L1110" s="66"/>
      <c r="M1110" s="66"/>
      <c r="N1110" s="66"/>
      <c r="O1110" s="66"/>
      <c r="P1110" s="66"/>
      <c r="Q1110" s="66"/>
      <c r="R1110" s="66"/>
      <c r="S1110" s="66"/>
      <c r="T1110" s="66"/>
      <c r="U1110" s="66"/>
      <c r="V1110" s="66"/>
      <c r="W1110" s="66"/>
      <c r="X1110" s="66"/>
      <c r="Y1110" s="66"/>
      <c r="Z1110" s="66"/>
      <c r="AA1110" s="66"/>
    </row>
    <row r="1111" spans="1:27" x14ac:dyDescent="0.25">
      <c r="A1111" s="66"/>
      <c r="B1111" s="66"/>
      <c r="C1111" s="66"/>
      <c r="D1111" s="66"/>
      <c r="E1111" s="66"/>
      <c r="F1111" s="66"/>
      <c r="G1111" s="66"/>
      <c r="H1111" s="66"/>
      <c r="I1111" s="66"/>
      <c r="J1111" s="66"/>
      <c r="K1111" s="66"/>
      <c r="L1111" s="66"/>
      <c r="M1111" s="66"/>
      <c r="N1111" s="66"/>
      <c r="O1111" s="66"/>
      <c r="P1111" s="66"/>
      <c r="Q1111" s="66"/>
      <c r="R1111" s="66"/>
      <c r="S1111" s="66"/>
      <c r="T1111" s="66"/>
      <c r="U1111" s="66"/>
      <c r="V1111" s="66"/>
      <c r="W1111" s="66"/>
      <c r="X1111" s="66"/>
      <c r="Y1111" s="66"/>
      <c r="Z1111" s="66"/>
      <c r="AA1111" s="66"/>
    </row>
    <row r="1112" spans="1:27" x14ac:dyDescent="0.25">
      <c r="A1112" s="66"/>
      <c r="B1112" s="66"/>
      <c r="C1112" s="66"/>
      <c r="D1112" s="66"/>
      <c r="E1112" s="66"/>
      <c r="F1112" s="66"/>
      <c r="G1112" s="66"/>
      <c r="H1112" s="66"/>
      <c r="I1112" s="66"/>
      <c r="J1112" s="66"/>
      <c r="K1112" s="66"/>
      <c r="L1112" s="66"/>
      <c r="M1112" s="66"/>
      <c r="N1112" s="66"/>
      <c r="O1112" s="66"/>
      <c r="P1112" s="66"/>
      <c r="Q1112" s="66"/>
      <c r="R1112" s="66"/>
      <c r="S1112" s="66"/>
      <c r="T1112" s="66"/>
      <c r="U1112" s="66"/>
      <c r="V1112" s="66"/>
      <c r="W1112" s="66"/>
      <c r="X1112" s="66"/>
      <c r="Y1112" s="66"/>
      <c r="Z1112" s="66"/>
      <c r="AA1112" s="66"/>
    </row>
    <row r="1113" spans="1:27" x14ac:dyDescent="0.25">
      <c r="A1113" s="66"/>
      <c r="B1113" s="66"/>
      <c r="C1113" s="66"/>
      <c r="D1113" s="66"/>
      <c r="E1113" s="66"/>
      <c r="F1113" s="66"/>
      <c r="G1113" s="66"/>
      <c r="H1113" s="66"/>
      <c r="I1113" s="66"/>
      <c r="J1113" s="66"/>
      <c r="K1113" s="66"/>
      <c r="L1113" s="66"/>
      <c r="M1113" s="66"/>
      <c r="N1113" s="66"/>
      <c r="O1113" s="66"/>
      <c r="P1113" s="66"/>
      <c r="Q1113" s="66"/>
      <c r="R1113" s="66"/>
      <c r="S1113" s="66"/>
      <c r="T1113" s="66"/>
      <c r="U1113" s="66"/>
      <c r="V1113" s="66"/>
      <c r="W1113" s="66"/>
      <c r="X1113" s="66"/>
      <c r="Y1113" s="66"/>
      <c r="Z1113" s="66"/>
      <c r="AA1113" s="66"/>
    </row>
    <row r="1114" spans="1:27" x14ac:dyDescent="0.25">
      <c r="A1114" s="66"/>
      <c r="B1114" s="66"/>
      <c r="C1114" s="66"/>
      <c r="D1114" s="66"/>
      <c r="E1114" s="66"/>
      <c r="F1114" s="66"/>
      <c r="G1114" s="66"/>
      <c r="H1114" s="66"/>
      <c r="I1114" s="66"/>
      <c r="J1114" s="66"/>
      <c r="K1114" s="66"/>
      <c r="L1114" s="66"/>
      <c r="M1114" s="66"/>
      <c r="N1114" s="66"/>
      <c r="O1114" s="66"/>
      <c r="P1114" s="66"/>
      <c r="Q1114" s="66"/>
      <c r="R1114" s="66"/>
      <c r="S1114" s="66"/>
      <c r="T1114" s="66"/>
      <c r="U1114" s="66"/>
      <c r="V1114" s="66"/>
      <c r="W1114" s="66"/>
      <c r="X1114" s="66"/>
      <c r="Y1114" s="66"/>
      <c r="Z1114" s="66"/>
      <c r="AA1114" s="66"/>
    </row>
    <row r="1115" spans="1:27" x14ac:dyDescent="0.25">
      <c r="A1115" s="66"/>
      <c r="B1115" s="66"/>
      <c r="C1115" s="66"/>
      <c r="D1115" s="66"/>
      <c r="E1115" s="66"/>
      <c r="F1115" s="66"/>
      <c r="G1115" s="66"/>
      <c r="H1115" s="66"/>
      <c r="I1115" s="66"/>
      <c r="J1115" s="66"/>
      <c r="K1115" s="66"/>
      <c r="L1115" s="66"/>
      <c r="M1115" s="66"/>
      <c r="N1115" s="66"/>
      <c r="O1115" s="66"/>
      <c r="P1115" s="66"/>
      <c r="Q1115" s="66"/>
      <c r="R1115" s="66"/>
      <c r="S1115" s="66"/>
      <c r="T1115" s="66"/>
      <c r="U1115" s="66"/>
      <c r="V1115" s="66"/>
      <c r="W1115" s="66"/>
      <c r="X1115" s="66"/>
      <c r="Y1115" s="66"/>
      <c r="Z1115" s="66"/>
      <c r="AA1115" s="66"/>
    </row>
    <row r="1116" spans="1:27" x14ac:dyDescent="0.25">
      <c r="A1116" s="66"/>
      <c r="B1116" s="66"/>
      <c r="C1116" s="66"/>
      <c r="D1116" s="66"/>
      <c r="E1116" s="66"/>
      <c r="F1116" s="66"/>
      <c r="G1116" s="66"/>
      <c r="H1116" s="66"/>
      <c r="I1116" s="66"/>
      <c r="J1116" s="66"/>
      <c r="K1116" s="66"/>
      <c r="L1116" s="66"/>
      <c r="M1116" s="66"/>
      <c r="N1116" s="66"/>
      <c r="O1116" s="66"/>
      <c r="P1116" s="66"/>
      <c r="Q1116" s="66"/>
      <c r="R1116" s="66"/>
      <c r="S1116" s="66"/>
      <c r="T1116" s="66"/>
      <c r="U1116" s="66"/>
      <c r="V1116" s="66"/>
      <c r="W1116" s="66"/>
      <c r="X1116" s="66"/>
      <c r="Y1116" s="66"/>
      <c r="Z1116" s="66"/>
      <c r="AA1116" s="66"/>
    </row>
    <row r="1117" spans="1:27" x14ac:dyDescent="0.25">
      <c r="A1117" s="66"/>
      <c r="B1117" s="66"/>
      <c r="C1117" s="66"/>
      <c r="D1117" s="66"/>
      <c r="E1117" s="66"/>
      <c r="F1117" s="66"/>
      <c r="G1117" s="66"/>
      <c r="H1117" s="66"/>
      <c r="I1117" s="66"/>
      <c r="J1117" s="66"/>
      <c r="K1117" s="66"/>
      <c r="L1117" s="66"/>
      <c r="M1117" s="66"/>
      <c r="N1117" s="66"/>
      <c r="O1117" s="66"/>
      <c r="P1117" s="66"/>
      <c r="Q1117" s="66"/>
      <c r="R1117" s="66"/>
      <c r="S1117" s="66"/>
      <c r="T1117" s="66"/>
      <c r="U1117" s="66"/>
      <c r="V1117" s="66"/>
      <c r="W1117" s="66"/>
      <c r="X1117" s="66"/>
      <c r="Y1117" s="66"/>
      <c r="Z1117" s="66"/>
      <c r="AA1117" s="66"/>
    </row>
    <row r="1118" spans="1:27" x14ac:dyDescent="0.25">
      <c r="A1118" s="66"/>
      <c r="B1118" s="66"/>
      <c r="C1118" s="66"/>
      <c r="D1118" s="66"/>
      <c r="E1118" s="66"/>
      <c r="F1118" s="66"/>
      <c r="G1118" s="66"/>
      <c r="H1118" s="66"/>
      <c r="I1118" s="66"/>
      <c r="J1118" s="66"/>
      <c r="K1118" s="66"/>
      <c r="L1118" s="66"/>
      <c r="M1118" s="66"/>
      <c r="N1118" s="66"/>
      <c r="O1118" s="66"/>
      <c r="P1118" s="66"/>
      <c r="Q1118" s="66"/>
      <c r="R1118" s="66"/>
      <c r="S1118" s="66"/>
      <c r="T1118" s="66"/>
      <c r="U1118" s="66"/>
      <c r="V1118" s="66"/>
      <c r="W1118" s="66"/>
      <c r="X1118" s="66"/>
      <c r="Y1118" s="66"/>
      <c r="Z1118" s="66"/>
      <c r="AA1118" s="66"/>
    </row>
    <row r="1119" spans="1:27" x14ac:dyDescent="0.25">
      <c r="A1119" s="66"/>
      <c r="B1119" s="66"/>
      <c r="C1119" s="66"/>
      <c r="D1119" s="66"/>
      <c r="E1119" s="66"/>
      <c r="F1119" s="66"/>
      <c r="G1119" s="66"/>
      <c r="H1119" s="66"/>
      <c r="I1119" s="66"/>
      <c r="J1119" s="66"/>
      <c r="K1119" s="66"/>
      <c r="L1119" s="66"/>
      <c r="M1119" s="66"/>
      <c r="N1119" s="66"/>
      <c r="O1119" s="66"/>
      <c r="P1119" s="66"/>
      <c r="Q1119" s="66"/>
      <c r="R1119" s="66"/>
      <c r="S1119" s="66"/>
      <c r="T1119" s="66"/>
      <c r="U1119" s="66"/>
      <c r="V1119" s="66"/>
      <c r="W1119" s="66"/>
      <c r="X1119" s="66"/>
      <c r="Y1119" s="66"/>
      <c r="Z1119" s="66"/>
      <c r="AA1119" s="66"/>
    </row>
    <row r="1120" spans="1:27" x14ac:dyDescent="0.25">
      <c r="A1120" s="66"/>
      <c r="B1120" s="66"/>
      <c r="C1120" s="66"/>
      <c r="D1120" s="66"/>
      <c r="E1120" s="66"/>
      <c r="F1120" s="66"/>
      <c r="G1120" s="66"/>
      <c r="H1120" s="66"/>
      <c r="I1120" s="66"/>
      <c r="J1120" s="66"/>
      <c r="K1120" s="66"/>
      <c r="L1120" s="66"/>
      <c r="M1120" s="66"/>
      <c r="N1120" s="66"/>
      <c r="O1120" s="66"/>
      <c r="P1120" s="66"/>
      <c r="Q1120" s="66"/>
      <c r="R1120" s="66"/>
      <c r="S1120" s="66"/>
      <c r="T1120" s="66"/>
      <c r="U1120" s="66"/>
      <c r="V1120" s="66"/>
      <c r="W1120" s="66"/>
      <c r="X1120" s="66"/>
      <c r="Y1120" s="66"/>
      <c r="Z1120" s="66"/>
      <c r="AA1120" s="66"/>
    </row>
    <row r="1121" spans="1:27" x14ac:dyDescent="0.25">
      <c r="A1121" s="66"/>
      <c r="B1121" s="66"/>
      <c r="C1121" s="66"/>
      <c r="D1121" s="66"/>
      <c r="E1121" s="66"/>
      <c r="F1121" s="66"/>
      <c r="G1121" s="66"/>
      <c r="H1121" s="66"/>
      <c r="I1121" s="66"/>
      <c r="J1121" s="66"/>
      <c r="K1121" s="66"/>
      <c r="L1121" s="66"/>
      <c r="M1121" s="66"/>
      <c r="N1121" s="66"/>
      <c r="O1121" s="66"/>
      <c r="P1121" s="66"/>
      <c r="Q1121" s="66"/>
      <c r="R1121" s="66"/>
      <c r="S1121" s="66"/>
      <c r="T1121" s="66"/>
      <c r="U1121" s="66"/>
      <c r="V1121" s="66"/>
      <c r="W1121" s="66"/>
      <c r="X1121" s="66"/>
      <c r="Y1121" s="66"/>
      <c r="Z1121" s="66"/>
      <c r="AA1121" s="66"/>
    </row>
    <row r="1122" spans="1:27" x14ac:dyDescent="0.25">
      <c r="A1122" s="66"/>
      <c r="B1122" s="66"/>
      <c r="C1122" s="66"/>
      <c r="D1122" s="66"/>
      <c r="E1122" s="66"/>
      <c r="F1122" s="66"/>
      <c r="G1122" s="66"/>
      <c r="H1122" s="66"/>
      <c r="I1122" s="66"/>
      <c r="J1122" s="66"/>
      <c r="K1122" s="66"/>
      <c r="L1122" s="66"/>
      <c r="M1122" s="66"/>
      <c r="N1122" s="66"/>
      <c r="O1122" s="66"/>
      <c r="P1122" s="66"/>
      <c r="Q1122" s="66"/>
      <c r="R1122" s="66"/>
      <c r="S1122" s="66"/>
      <c r="T1122" s="66"/>
      <c r="U1122" s="66"/>
      <c r="V1122" s="66"/>
      <c r="W1122" s="66"/>
      <c r="X1122" s="66"/>
      <c r="Y1122" s="66"/>
      <c r="Z1122" s="66"/>
      <c r="AA1122" s="66"/>
    </row>
    <row r="1123" spans="1:27" x14ac:dyDescent="0.25">
      <c r="A1123" s="66"/>
      <c r="B1123" s="66"/>
      <c r="C1123" s="66"/>
      <c r="D1123" s="66"/>
      <c r="E1123" s="66"/>
      <c r="F1123" s="66"/>
      <c r="G1123" s="66"/>
      <c r="H1123" s="66"/>
      <c r="I1123" s="66"/>
      <c r="J1123" s="66"/>
      <c r="K1123" s="66"/>
      <c r="L1123" s="66"/>
      <c r="M1123" s="66"/>
      <c r="N1123" s="66"/>
      <c r="O1123" s="66"/>
      <c r="P1123" s="66"/>
      <c r="Q1123" s="66"/>
      <c r="R1123" s="66"/>
      <c r="S1123" s="66"/>
      <c r="T1123" s="66"/>
      <c r="U1123" s="66"/>
      <c r="V1123" s="66"/>
      <c r="W1123" s="66"/>
      <c r="X1123" s="66"/>
      <c r="Y1123" s="66"/>
      <c r="Z1123" s="66"/>
      <c r="AA1123" s="66"/>
    </row>
    <row r="1124" spans="1:27" x14ac:dyDescent="0.25">
      <c r="A1124" s="66"/>
      <c r="B1124" s="66"/>
      <c r="C1124" s="66"/>
      <c r="D1124" s="66"/>
      <c r="E1124" s="66"/>
      <c r="F1124" s="66"/>
      <c r="G1124" s="66"/>
      <c r="H1124" s="66"/>
      <c r="I1124" s="66"/>
      <c r="J1124" s="66"/>
      <c r="K1124" s="66"/>
      <c r="L1124" s="66"/>
      <c r="M1124" s="66"/>
      <c r="N1124" s="66"/>
      <c r="O1124" s="66"/>
      <c r="P1124" s="66"/>
      <c r="Q1124" s="66"/>
      <c r="R1124" s="66"/>
      <c r="S1124" s="66"/>
      <c r="T1124" s="66"/>
      <c r="U1124" s="66"/>
      <c r="V1124" s="66"/>
      <c r="W1124" s="66"/>
      <c r="X1124" s="66"/>
      <c r="Y1124" s="66"/>
      <c r="Z1124" s="66"/>
      <c r="AA1124" s="66"/>
    </row>
    <row r="1125" spans="1:27" x14ac:dyDescent="0.25">
      <c r="A1125" s="66"/>
      <c r="B1125" s="66"/>
      <c r="C1125" s="66"/>
      <c r="D1125" s="66"/>
      <c r="E1125" s="66"/>
      <c r="F1125" s="66"/>
      <c r="G1125" s="66"/>
      <c r="H1125" s="66"/>
      <c r="I1125" s="66"/>
      <c r="J1125" s="66"/>
      <c r="K1125" s="66"/>
      <c r="L1125" s="66"/>
      <c r="M1125" s="66"/>
      <c r="N1125" s="66"/>
      <c r="O1125" s="66"/>
      <c r="P1125" s="66"/>
      <c r="Q1125" s="66"/>
      <c r="R1125" s="66"/>
      <c r="S1125" s="66"/>
      <c r="T1125" s="66"/>
      <c r="U1125" s="66"/>
      <c r="V1125" s="66"/>
      <c r="W1125" s="66"/>
      <c r="X1125" s="66"/>
      <c r="Y1125" s="66"/>
      <c r="Z1125" s="66"/>
      <c r="AA1125" s="66"/>
    </row>
    <row r="1126" spans="1:27" x14ac:dyDescent="0.25">
      <c r="A1126" s="66"/>
      <c r="B1126" s="66"/>
      <c r="C1126" s="66"/>
      <c r="D1126" s="66"/>
      <c r="E1126" s="66"/>
      <c r="F1126" s="66"/>
      <c r="G1126" s="66"/>
      <c r="H1126" s="66"/>
      <c r="I1126" s="66"/>
      <c r="J1126" s="66"/>
      <c r="K1126" s="66"/>
      <c r="L1126" s="66"/>
      <c r="M1126" s="66"/>
      <c r="N1126" s="66"/>
      <c r="O1126" s="66"/>
      <c r="P1126" s="66"/>
      <c r="Q1126" s="66"/>
      <c r="R1126" s="66"/>
      <c r="S1126" s="66"/>
      <c r="T1126" s="66"/>
      <c r="U1126" s="66"/>
      <c r="V1126" s="66"/>
      <c r="W1126" s="66"/>
      <c r="X1126" s="66"/>
      <c r="Y1126" s="66"/>
      <c r="Z1126" s="66"/>
      <c r="AA1126" s="66"/>
    </row>
    <row r="1127" spans="1:27" x14ac:dyDescent="0.25">
      <c r="A1127" s="66"/>
      <c r="B1127" s="66"/>
      <c r="C1127" s="66"/>
      <c r="D1127" s="66"/>
      <c r="E1127" s="66"/>
      <c r="F1127" s="66"/>
      <c r="G1127" s="66"/>
      <c r="H1127" s="66"/>
      <c r="I1127" s="66"/>
      <c r="J1127" s="66"/>
      <c r="K1127" s="66"/>
      <c r="L1127" s="66"/>
      <c r="M1127" s="66"/>
      <c r="N1127" s="66"/>
      <c r="O1127" s="66"/>
      <c r="P1127" s="66"/>
      <c r="Q1127" s="66"/>
      <c r="R1127" s="66"/>
      <c r="S1127" s="66"/>
      <c r="T1127" s="66"/>
      <c r="U1127" s="66"/>
      <c r="V1127" s="66"/>
      <c r="W1127" s="66"/>
      <c r="X1127" s="66"/>
      <c r="Y1127" s="66"/>
      <c r="Z1127" s="66"/>
      <c r="AA1127" s="66"/>
    </row>
    <row r="1128" spans="1:27" x14ac:dyDescent="0.25">
      <c r="A1128" s="66"/>
      <c r="B1128" s="66"/>
      <c r="C1128" s="66"/>
      <c r="D1128" s="66"/>
      <c r="E1128" s="66"/>
      <c r="F1128" s="66"/>
      <c r="G1128" s="66"/>
      <c r="H1128" s="66"/>
      <c r="I1128" s="66"/>
      <c r="J1128" s="66"/>
      <c r="K1128" s="66"/>
      <c r="L1128" s="66"/>
      <c r="M1128" s="66"/>
      <c r="N1128" s="66"/>
      <c r="O1128" s="66"/>
      <c r="P1128" s="66"/>
      <c r="Q1128" s="66"/>
      <c r="R1128" s="66"/>
      <c r="S1128" s="66"/>
      <c r="T1128" s="66"/>
      <c r="U1128" s="66"/>
      <c r="V1128" s="66"/>
      <c r="W1128" s="66"/>
      <c r="X1128" s="66"/>
      <c r="Y1128" s="66"/>
      <c r="Z1128" s="66"/>
      <c r="AA1128" s="66"/>
    </row>
    <row r="1129" spans="1:27" x14ac:dyDescent="0.25">
      <c r="A1129" s="66"/>
      <c r="B1129" s="66"/>
      <c r="C1129" s="66"/>
      <c r="D1129" s="66"/>
      <c r="E1129" s="66"/>
      <c r="F1129" s="66"/>
      <c r="G1129" s="66"/>
      <c r="H1129" s="66"/>
      <c r="I1129" s="66"/>
      <c r="J1129" s="66"/>
      <c r="K1129" s="66"/>
      <c r="L1129" s="66"/>
      <c r="M1129" s="66"/>
      <c r="N1129" s="66"/>
      <c r="O1129" s="66"/>
      <c r="P1129" s="66"/>
      <c r="Q1129" s="66"/>
      <c r="R1129" s="66"/>
      <c r="S1129" s="66"/>
      <c r="T1129" s="66"/>
      <c r="U1129" s="66"/>
      <c r="V1129" s="66"/>
      <c r="W1129" s="66"/>
      <c r="X1129" s="66"/>
      <c r="Y1129" s="66"/>
      <c r="Z1129" s="66"/>
      <c r="AA1129" s="66"/>
    </row>
    <row r="1130" spans="1:27" x14ac:dyDescent="0.25">
      <c r="A1130" s="66"/>
      <c r="B1130" s="66"/>
      <c r="C1130" s="66"/>
      <c r="D1130" s="66"/>
      <c r="E1130" s="66"/>
      <c r="F1130" s="66"/>
      <c r="G1130" s="66"/>
      <c r="H1130" s="66"/>
      <c r="I1130" s="66"/>
      <c r="J1130" s="66"/>
      <c r="K1130" s="66"/>
      <c r="L1130" s="66"/>
      <c r="M1130" s="66"/>
      <c r="N1130" s="66"/>
      <c r="O1130" s="66"/>
      <c r="P1130" s="66"/>
      <c r="Q1130" s="66"/>
      <c r="R1130" s="66"/>
      <c r="S1130" s="66"/>
      <c r="T1130" s="66"/>
      <c r="U1130" s="66"/>
      <c r="V1130" s="66"/>
      <c r="W1130" s="66"/>
      <c r="X1130" s="66"/>
      <c r="Y1130" s="66"/>
      <c r="Z1130" s="66"/>
      <c r="AA1130" s="66"/>
    </row>
    <row r="1131" spans="1:27" x14ac:dyDescent="0.25">
      <c r="A1131" s="66"/>
      <c r="B1131" s="66"/>
      <c r="C1131" s="66"/>
      <c r="D1131" s="66"/>
      <c r="E1131" s="66"/>
      <c r="F1131" s="66"/>
      <c r="G1131" s="66"/>
      <c r="H1131" s="66"/>
      <c r="I1131" s="66"/>
      <c r="J1131" s="66"/>
      <c r="K1131" s="66"/>
      <c r="L1131" s="66"/>
      <c r="M1131" s="66"/>
      <c r="N1131" s="66"/>
      <c r="O1131" s="66"/>
      <c r="P1131" s="66"/>
      <c r="Q1131" s="66"/>
      <c r="R1131" s="66"/>
      <c r="S1131" s="66"/>
      <c r="T1131" s="66"/>
      <c r="U1131" s="66"/>
      <c r="V1131" s="66"/>
      <c r="W1131" s="66"/>
      <c r="X1131" s="66"/>
      <c r="Y1131" s="66"/>
      <c r="Z1131" s="66"/>
      <c r="AA1131" s="66"/>
    </row>
    <row r="1132" spans="1:27" x14ac:dyDescent="0.25">
      <c r="A1132" s="66"/>
      <c r="B1132" s="66"/>
      <c r="C1132" s="66"/>
      <c r="D1132" s="66"/>
      <c r="E1132" s="66"/>
      <c r="F1132" s="66"/>
      <c r="G1132" s="66"/>
      <c r="H1132" s="66"/>
      <c r="I1132" s="66"/>
      <c r="J1132" s="66"/>
      <c r="K1132" s="66"/>
      <c r="L1132" s="66"/>
      <c r="M1132" s="66"/>
      <c r="N1132" s="66"/>
      <c r="O1132" s="66"/>
      <c r="P1132" s="66"/>
      <c r="Q1132" s="66"/>
      <c r="R1132" s="66"/>
      <c r="S1132" s="66"/>
      <c r="T1132" s="66"/>
      <c r="U1132" s="66"/>
      <c r="V1132" s="66"/>
      <c r="W1132" s="66"/>
      <c r="X1132" s="66"/>
      <c r="Y1132" s="66"/>
      <c r="Z1132" s="66"/>
      <c r="AA1132" s="66"/>
    </row>
    <row r="1133" spans="1:27" x14ac:dyDescent="0.25">
      <c r="A1133" s="66"/>
      <c r="B1133" s="66"/>
      <c r="C1133" s="66"/>
      <c r="D1133" s="66"/>
      <c r="E1133" s="66"/>
      <c r="F1133" s="66"/>
      <c r="G1133" s="66"/>
      <c r="H1133" s="66"/>
      <c r="I1133" s="66"/>
      <c r="J1133" s="66"/>
      <c r="K1133" s="66"/>
      <c r="L1133" s="66"/>
      <c r="M1133" s="66"/>
      <c r="N1133" s="66"/>
      <c r="O1133" s="66"/>
      <c r="P1133" s="66"/>
      <c r="Q1133" s="66"/>
      <c r="R1133" s="66"/>
      <c r="S1133" s="66"/>
      <c r="T1133" s="66"/>
      <c r="U1133" s="66"/>
      <c r="V1133" s="66"/>
      <c r="W1133" s="66"/>
      <c r="X1133" s="66"/>
      <c r="Y1133" s="66"/>
      <c r="Z1133" s="66"/>
      <c r="AA1133" s="66"/>
    </row>
    <row r="1134" spans="1:27" x14ac:dyDescent="0.25">
      <c r="A1134" s="66"/>
      <c r="B1134" s="66"/>
      <c r="C1134" s="66"/>
      <c r="D1134" s="66"/>
      <c r="E1134" s="66"/>
      <c r="F1134" s="66"/>
      <c r="G1134" s="66"/>
      <c r="H1134" s="66"/>
      <c r="I1134" s="66"/>
      <c r="J1134" s="66"/>
      <c r="K1134" s="66"/>
      <c r="L1134" s="66"/>
      <c r="M1134" s="66"/>
      <c r="N1134" s="66"/>
      <c r="O1134" s="66"/>
      <c r="P1134" s="66"/>
      <c r="Q1134" s="66"/>
      <c r="R1134" s="66"/>
      <c r="S1134" s="66"/>
      <c r="T1134" s="66"/>
      <c r="U1134" s="66"/>
      <c r="V1134" s="66"/>
      <c r="W1134" s="66"/>
      <c r="X1134" s="66"/>
      <c r="Y1134" s="66"/>
      <c r="Z1134" s="66"/>
      <c r="AA1134" s="66"/>
    </row>
    <row r="1135" spans="1:27" x14ac:dyDescent="0.25">
      <c r="A1135" s="66"/>
      <c r="B1135" s="66"/>
      <c r="C1135" s="66"/>
      <c r="D1135" s="66"/>
      <c r="E1135" s="66"/>
      <c r="F1135" s="66"/>
      <c r="G1135" s="66"/>
      <c r="H1135" s="66"/>
      <c r="I1135" s="66"/>
      <c r="J1135" s="66"/>
      <c r="K1135" s="66"/>
      <c r="L1135" s="66"/>
      <c r="M1135" s="66"/>
      <c r="N1135" s="66"/>
      <c r="O1135" s="66"/>
      <c r="P1135" s="66"/>
      <c r="Q1135" s="66"/>
      <c r="R1135" s="66"/>
      <c r="S1135" s="66"/>
      <c r="T1135" s="66"/>
      <c r="U1135" s="66"/>
      <c r="V1135" s="66"/>
      <c r="W1135" s="66"/>
      <c r="X1135" s="66"/>
      <c r="Y1135" s="66"/>
      <c r="Z1135" s="66"/>
      <c r="AA1135" s="66"/>
    </row>
    <row r="1136" spans="1:27" x14ac:dyDescent="0.25">
      <c r="A1136" s="66"/>
      <c r="B1136" s="66"/>
      <c r="C1136" s="66"/>
      <c r="D1136" s="66"/>
      <c r="E1136" s="66"/>
      <c r="F1136" s="66"/>
      <c r="G1136" s="66"/>
      <c r="H1136" s="66"/>
      <c r="I1136" s="66"/>
      <c r="J1136" s="66"/>
      <c r="K1136" s="66"/>
      <c r="L1136" s="66"/>
      <c r="M1136" s="66"/>
      <c r="N1136" s="66"/>
      <c r="O1136" s="66"/>
      <c r="P1136" s="66"/>
      <c r="Q1136" s="66"/>
      <c r="R1136" s="66"/>
      <c r="S1136" s="66"/>
      <c r="T1136" s="66"/>
      <c r="U1136" s="66"/>
      <c r="V1136" s="66"/>
      <c r="W1136" s="66"/>
      <c r="X1136" s="66"/>
      <c r="Y1136" s="66"/>
      <c r="Z1136" s="66"/>
      <c r="AA1136" s="66"/>
    </row>
    <row r="1137" spans="1:27" x14ac:dyDescent="0.25">
      <c r="A1137" s="66"/>
      <c r="B1137" s="66"/>
      <c r="C1137" s="66"/>
      <c r="D1137" s="66"/>
      <c r="E1137" s="66"/>
      <c r="F1137" s="66"/>
      <c r="G1137" s="66"/>
      <c r="H1137" s="66"/>
      <c r="I1137" s="66"/>
      <c r="J1137" s="66"/>
      <c r="K1137" s="66"/>
      <c r="L1137" s="66"/>
      <c r="M1137" s="66"/>
      <c r="N1137" s="66"/>
      <c r="O1137" s="66"/>
      <c r="P1137" s="66"/>
      <c r="Q1137" s="66"/>
      <c r="R1137" s="66"/>
      <c r="S1137" s="66"/>
      <c r="T1137" s="66"/>
      <c r="U1137" s="66"/>
      <c r="V1137" s="66"/>
      <c r="W1137" s="66"/>
      <c r="X1137" s="66"/>
      <c r="Y1137" s="66"/>
      <c r="Z1137" s="66"/>
      <c r="AA1137" s="66"/>
    </row>
    <row r="1138" spans="1:27" x14ac:dyDescent="0.25">
      <c r="A1138" s="66"/>
      <c r="B1138" s="66"/>
      <c r="C1138" s="66"/>
      <c r="D1138" s="66"/>
      <c r="E1138" s="66"/>
      <c r="F1138" s="66"/>
      <c r="G1138" s="66"/>
      <c r="H1138" s="66"/>
      <c r="I1138" s="66"/>
      <c r="J1138" s="66"/>
      <c r="K1138" s="66"/>
      <c r="L1138" s="66"/>
      <c r="M1138" s="66"/>
      <c r="N1138" s="66"/>
      <c r="O1138" s="66"/>
      <c r="P1138" s="66"/>
      <c r="Q1138" s="66"/>
      <c r="R1138" s="66"/>
      <c r="S1138" s="66"/>
      <c r="T1138" s="66"/>
      <c r="U1138" s="66"/>
      <c r="V1138" s="66"/>
      <c r="W1138" s="66"/>
      <c r="X1138" s="66"/>
      <c r="Y1138" s="66"/>
      <c r="Z1138" s="66"/>
      <c r="AA1138" s="66"/>
    </row>
    <row r="1139" spans="1:27" x14ac:dyDescent="0.25">
      <c r="A1139" s="66"/>
      <c r="B1139" s="66"/>
      <c r="C1139" s="66"/>
      <c r="D1139" s="66"/>
      <c r="E1139" s="66"/>
      <c r="F1139" s="66"/>
      <c r="G1139" s="66"/>
      <c r="H1139" s="66"/>
      <c r="I1139" s="66"/>
      <c r="J1139" s="66"/>
      <c r="K1139" s="66"/>
      <c r="L1139" s="66"/>
      <c r="M1139" s="66"/>
      <c r="N1139" s="66"/>
      <c r="O1139" s="66"/>
      <c r="P1139" s="66"/>
      <c r="Q1139" s="66"/>
      <c r="R1139" s="66"/>
      <c r="S1139" s="66"/>
      <c r="T1139" s="66"/>
      <c r="U1139" s="66"/>
      <c r="V1139" s="66"/>
      <c r="W1139" s="66"/>
      <c r="X1139" s="66"/>
      <c r="Y1139" s="66"/>
      <c r="Z1139" s="66"/>
      <c r="AA1139" s="66"/>
    </row>
    <row r="1140" spans="1:27" x14ac:dyDescent="0.25">
      <c r="A1140" s="66"/>
      <c r="B1140" s="66"/>
      <c r="C1140" s="66"/>
      <c r="D1140" s="66"/>
      <c r="E1140" s="66"/>
      <c r="F1140" s="66"/>
      <c r="G1140" s="66"/>
      <c r="H1140" s="66"/>
      <c r="I1140" s="66"/>
      <c r="J1140" s="66"/>
      <c r="K1140" s="66"/>
      <c r="L1140" s="66"/>
      <c r="M1140" s="66"/>
      <c r="N1140" s="66"/>
      <c r="O1140" s="66"/>
      <c r="P1140" s="66"/>
      <c r="Q1140" s="66"/>
      <c r="R1140" s="66"/>
      <c r="S1140" s="66"/>
      <c r="T1140" s="66"/>
      <c r="U1140" s="66"/>
      <c r="V1140" s="66"/>
      <c r="W1140" s="66"/>
      <c r="X1140" s="66"/>
      <c r="Y1140" s="66"/>
      <c r="Z1140" s="66"/>
      <c r="AA1140" s="66"/>
    </row>
    <row r="1141" spans="1:27" x14ac:dyDescent="0.25">
      <c r="A1141" s="66"/>
      <c r="B1141" s="66"/>
      <c r="C1141" s="66"/>
      <c r="D1141" s="66"/>
      <c r="E1141" s="66"/>
      <c r="F1141" s="66"/>
      <c r="G1141" s="66"/>
      <c r="H1141" s="66"/>
      <c r="I1141" s="66"/>
      <c r="J1141" s="66"/>
      <c r="K1141" s="66"/>
      <c r="L1141" s="66"/>
      <c r="M1141" s="66"/>
      <c r="N1141" s="66"/>
      <c r="O1141" s="66"/>
      <c r="P1141" s="66"/>
      <c r="Q1141" s="66"/>
      <c r="R1141" s="66"/>
      <c r="S1141" s="66"/>
      <c r="T1141" s="66"/>
      <c r="U1141" s="66"/>
      <c r="V1141" s="66"/>
      <c r="W1141" s="66"/>
      <c r="X1141" s="66"/>
      <c r="Y1141" s="66"/>
      <c r="Z1141" s="66"/>
      <c r="AA1141" s="66"/>
    </row>
    <row r="1142" spans="1:27" x14ac:dyDescent="0.25">
      <c r="A1142" s="66"/>
      <c r="B1142" s="66"/>
      <c r="C1142" s="66"/>
      <c r="D1142" s="66"/>
      <c r="E1142" s="66"/>
      <c r="F1142" s="66"/>
      <c r="G1142" s="66"/>
      <c r="H1142" s="66"/>
      <c r="I1142" s="66"/>
      <c r="J1142" s="66"/>
      <c r="K1142" s="66"/>
      <c r="L1142" s="66"/>
      <c r="M1142" s="66"/>
      <c r="N1142" s="66"/>
      <c r="O1142" s="66"/>
      <c r="P1142" s="66"/>
      <c r="Q1142" s="66"/>
      <c r="R1142" s="66"/>
      <c r="S1142" s="66"/>
      <c r="T1142" s="66"/>
      <c r="U1142" s="66"/>
      <c r="V1142" s="66"/>
      <c r="W1142" s="66"/>
      <c r="X1142" s="66"/>
      <c r="Y1142" s="66"/>
      <c r="Z1142" s="66"/>
      <c r="AA1142" s="66"/>
    </row>
    <row r="1143" spans="1:27" x14ac:dyDescent="0.25">
      <c r="A1143" s="66"/>
      <c r="B1143" s="66"/>
      <c r="C1143" s="66"/>
      <c r="D1143" s="66"/>
      <c r="E1143" s="66"/>
      <c r="F1143" s="66"/>
      <c r="G1143" s="66"/>
      <c r="H1143" s="66"/>
      <c r="I1143" s="66"/>
      <c r="J1143" s="66"/>
      <c r="K1143" s="66"/>
      <c r="L1143" s="66"/>
      <c r="M1143" s="66"/>
      <c r="N1143" s="66"/>
      <c r="O1143" s="66"/>
      <c r="P1143" s="66"/>
      <c r="Q1143" s="66"/>
      <c r="R1143" s="66"/>
      <c r="S1143" s="66"/>
      <c r="T1143" s="66"/>
      <c r="U1143" s="66"/>
      <c r="V1143" s="66"/>
      <c r="W1143" s="66"/>
      <c r="X1143" s="66"/>
      <c r="Y1143" s="66"/>
      <c r="Z1143" s="66"/>
      <c r="AA1143" s="66"/>
    </row>
    <row r="1144" spans="1:27" x14ac:dyDescent="0.25">
      <c r="A1144" s="66"/>
      <c r="B1144" s="66"/>
      <c r="C1144" s="66"/>
      <c r="D1144" s="66"/>
      <c r="E1144" s="66"/>
      <c r="F1144" s="66"/>
      <c r="G1144" s="66"/>
      <c r="H1144" s="66"/>
      <c r="I1144" s="66"/>
      <c r="J1144" s="66"/>
      <c r="K1144" s="66"/>
      <c r="L1144" s="66"/>
      <c r="M1144" s="66"/>
      <c r="N1144" s="66"/>
      <c r="O1144" s="66"/>
      <c r="P1144" s="66"/>
      <c r="Q1144" s="66"/>
      <c r="R1144" s="66"/>
      <c r="S1144" s="66"/>
      <c r="T1144" s="66"/>
      <c r="U1144" s="66"/>
      <c r="V1144" s="66"/>
      <c r="W1144" s="66"/>
      <c r="X1144" s="66"/>
      <c r="Y1144" s="66"/>
      <c r="Z1144" s="66"/>
      <c r="AA1144" s="66"/>
    </row>
    <row r="1145" spans="1:27" x14ac:dyDescent="0.25">
      <c r="A1145" s="66"/>
      <c r="B1145" s="66"/>
      <c r="C1145" s="66"/>
      <c r="D1145" s="66"/>
      <c r="E1145" s="66"/>
      <c r="F1145" s="66"/>
      <c r="G1145" s="66"/>
      <c r="H1145" s="66"/>
      <c r="I1145" s="66"/>
      <c r="J1145" s="66"/>
      <c r="K1145" s="66"/>
      <c r="L1145" s="66"/>
      <c r="M1145" s="66"/>
      <c r="N1145" s="66"/>
      <c r="O1145" s="66"/>
      <c r="P1145" s="66"/>
      <c r="Q1145" s="66"/>
      <c r="R1145" s="66"/>
      <c r="S1145" s="66"/>
      <c r="T1145" s="66"/>
      <c r="U1145" s="66"/>
      <c r="V1145" s="66"/>
      <c r="W1145" s="66"/>
      <c r="X1145" s="66"/>
      <c r="Y1145" s="66"/>
      <c r="Z1145" s="66"/>
      <c r="AA1145" s="66"/>
    </row>
    <row r="1146" spans="1:27" x14ac:dyDescent="0.25">
      <c r="A1146" s="66"/>
      <c r="B1146" s="66"/>
      <c r="C1146" s="66"/>
      <c r="D1146" s="66"/>
      <c r="E1146" s="66"/>
      <c r="F1146" s="66"/>
      <c r="G1146" s="66"/>
      <c r="H1146" s="66"/>
      <c r="I1146" s="66"/>
      <c r="J1146" s="66"/>
      <c r="K1146" s="66"/>
      <c r="L1146" s="66"/>
      <c r="M1146" s="66"/>
      <c r="N1146" s="66"/>
      <c r="O1146" s="66"/>
      <c r="P1146" s="66"/>
      <c r="Q1146" s="66"/>
      <c r="R1146" s="66"/>
      <c r="S1146" s="66"/>
      <c r="T1146" s="66"/>
      <c r="U1146" s="66"/>
      <c r="V1146" s="66"/>
      <c r="W1146" s="66"/>
      <c r="X1146" s="66"/>
      <c r="Y1146" s="66"/>
      <c r="Z1146" s="66"/>
      <c r="AA1146" s="66"/>
    </row>
    <row r="1147" spans="1:27" x14ac:dyDescent="0.25">
      <c r="A1147" s="66"/>
      <c r="B1147" s="66"/>
      <c r="C1147" s="66"/>
      <c r="D1147" s="66"/>
      <c r="E1147" s="66"/>
      <c r="F1147" s="66"/>
      <c r="G1147" s="66"/>
      <c r="H1147" s="66"/>
      <c r="I1147" s="66"/>
      <c r="J1147" s="66"/>
      <c r="K1147" s="66"/>
      <c r="L1147" s="66"/>
      <c r="M1147" s="66"/>
      <c r="N1147" s="66"/>
      <c r="O1147" s="66"/>
      <c r="P1147" s="66"/>
      <c r="Q1147" s="66"/>
      <c r="R1147" s="66"/>
      <c r="S1147" s="66"/>
      <c r="T1147" s="66"/>
      <c r="U1147" s="66"/>
      <c r="V1147" s="66"/>
      <c r="W1147" s="66"/>
      <c r="X1147" s="66"/>
      <c r="Y1147" s="66"/>
      <c r="Z1147" s="66"/>
      <c r="AA1147" s="66"/>
    </row>
    <row r="1148" spans="1:27" x14ac:dyDescent="0.25">
      <c r="A1148" s="66"/>
      <c r="B1148" s="66"/>
      <c r="C1148" s="66"/>
      <c r="D1148" s="66"/>
      <c r="E1148" s="66"/>
      <c r="F1148" s="66"/>
      <c r="G1148" s="66"/>
      <c r="H1148" s="66"/>
      <c r="I1148" s="66"/>
      <c r="J1148" s="66"/>
      <c r="K1148" s="66"/>
      <c r="L1148" s="66"/>
      <c r="M1148" s="66"/>
      <c r="N1148" s="66"/>
      <c r="O1148" s="66"/>
      <c r="P1148" s="66"/>
      <c r="Q1148" s="66"/>
      <c r="R1148" s="66"/>
      <c r="S1148" s="66"/>
      <c r="T1148" s="66"/>
      <c r="U1148" s="66"/>
      <c r="V1148" s="66"/>
      <c r="W1148" s="66"/>
      <c r="X1148" s="66"/>
      <c r="Y1148" s="66"/>
      <c r="Z1148" s="66"/>
      <c r="AA1148" s="66"/>
    </row>
    <row r="1149" spans="1:27" x14ac:dyDescent="0.25">
      <c r="A1149" s="66"/>
      <c r="B1149" s="66"/>
      <c r="C1149" s="66"/>
      <c r="D1149" s="66"/>
      <c r="E1149" s="66"/>
      <c r="F1149" s="66"/>
      <c r="G1149" s="66"/>
      <c r="H1149" s="66"/>
      <c r="I1149" s="66"/>
      <c r="J1149" s="66"/>
      <c r="K1149" s="66"/>
      <c r="L1149" s="66"/>
      <c r="M1149" s="66"/>
      <c r="N1149" s="66"/>
      <c r="O1149" s="66"/>
      <c r="P1149" s="66"/>
      <c r="Q1149" s="66"/>
      <c r="R1149" s="66"/>
      <c r="S1149" s="66"/>
      <c r="T1149" s="66"/>
      <c r="U1149" s="66"/>
      <c r="V1149" s="66"/>
      <c r="W1149" s="66"/>
      <c r="X1149" s="66"/>
      <c r="Y1149" s="66"/>
      <c r="Z1149" s="66"/>
      <c r="AA1149" s="66"/>
    </row>
    <row r="1150" spans="1:27" x14ac:dyDescent="0.25">
      <c r="A1150" s="66"/>
      <c r="B1150" s="66"/>
      <c r="C1150" s="66"/>
      <c r="D1150" s="66"/>
      <c r="E1150" s="66"/>
      <c r="F1150" s="66"/>
      <c r="G1150" s="66"/>
      <c r="H1150" s="66"/>
      <c r="I1150" s="66"/>
      <c r="J1150" s="66"/>
      <c r="K1150" s="66"/>
      <c r="L1150" s="66"/>
      <c r="M1150" s="66"/>
      <c r="N1150" s="66"/>
      <c r="O1150" s="66"/>
      <c r="P1150" s="66"/>
      <c r="Q1150" s="66"/>
      <c r="R1150" s="66"/>
      <c r="S1150" s="66"/>
      <c r="T1150" s="66"/>
      <c r="U1150" s="66"/>
      <c r="V1150" s="66"/>
      <c r="W1150" s="66"/>
      <c r="X1150" s="66"/>
      <c r="Y1150" s="66"/>
      <c r="Z1150" s="66"/>
      <c r="AA1150" s="66"/>
    </row>
    <row r="1151" spans="1:27" x14ac:dyDescent="0.25">
      <c r="A1151" s="66"/>
      <c r="B1151" s="66"/>
      <c r="C1151" s="66"/>
      <c r="D1151" s="66"/>
      <c r="E1151" s="66"/>
      <c r="F1151" s="66"/>
      <c r="G1151" s="66"/>
      <c r="H1151" s="66"/>
      <c r="I1151" s="66"/>
      <c r="J1151" s="66"/>
      <c r="K1151" s="66"/>
      <c r="L1151" s="66"/>
      <c r="M1151" s="66"/>
      <c r="N1151" s="66"/>
      <c r="O1151" s="66"/>
      <c r="P1151" s="66"/>
      <c r="Q1151" s="66"/>
      <c r="R1151" s="66"/>
      <c r="S1151" s="66"/>
      <c r="T1151" s="66"/>
      <c r="U1151" s="66"/>
      <c r="V1151" s="66"/>
      <c r="W1151" s="66"/>
      <c r="X1151" s="66"/>
      <c r="Y1151" s="66"/>
      <c r="Z1151" s="66"/>
      <c r="AA1151" s="66"/>
    </row>
    <row r="1152" spans="1:27" x14ac:dyDescent="0.25">
      <c r="A1152" s="66"/>
      <c r="B1152" s="66"/>
      <c r="C1152" s="66"/>
      <c r="D1152" s="66"/>
      <c r="E1152" s="66"/>
      <c r="F1152" s="66"/>
      <c r="G1152" s="66"/>
      <c r="H1152" s="66"/>
      <c r="I1152" s="66"/>
      <c r="J1152" s="66"/>
      <c r="K1152" s="66"/>
      <c r="L1152" s="66"/>
      <c r="M1152" s="66"/>
      <c r="N1152" s="66"/>
      <c r="O1152" s="66"/>
      <c r="P1152" s="66"/>
      <c r="Q1152" s="66"/>
      <c r="R1152" s="66"/>
      <c r="S1152" s="66"/>
      <c r="T1152" s="66"/>
      <c r="U1152" s="66"/>
      <c r="V1152" s="66"/>
      <c r="W1152" s="66"/>
      <c r="X1152" s="66"/>
      <c r="Y1152" s="66"/>
      <c r="Z1152" s="66"/>
      <c r="AA1152" s="66"/>
    </row>
    <row r="1153" spans="1:27" x14ac:dyDescent="0.25">
      <c r="A1153" s="66"/>
      <c r="B1153" s="66"/>
      <c r="C1153" s="66"/>
      <c r="D1153" s="66"/>
      <c r="E1153" s="66"/>
      <c r="F1153" s="66"/>
      <c r="G1153" s="66"/>
      <c r="H1153" s="66"/>
      <c r="I1153" s="66"/>
      <c r="J1153" s="66"/>
      <c r="K1153" s="66"/>
      <c r="L1153" s="66"/>
      <c r="M1153" s="66"/>
      <c r="N1153" s="66"/>
      <c r="O1153" s="66"/>
      <c r="P1153" s="66"/>
      <c r="Q1153" s="66"/>
      <c r="R1153" s="66"/>
      <c r="S1153" s="66"/>
      <c r="T1153" s="66"/>
      <c r="U1153" s="66"/>
      <c r="V1153" s="66"/>
      <c r="W1153" s="66"/>
      <c r="X1153" s="66"/>
      <c r="Y1153" s="66"/>
      <c r="Z1153" s="66"/>
      <c r="AA1153" s="66"/>
    </row>
    <row r="1154" spans="1:27" x14ac:dyDescent="0.25">
      <c r="A1154" s="66"/>
      <c r="B1154" s="66"/>
      <c r="C1154" s="66"/>
      <c r="D1154" s="66"/>
      <c r="E1154" s="66"/>
      <c r="F1154" s="66"/>
      <c r="G1154" s="66"/>
      <c r="H1154" s="66"/>
      <c r="I1154" s="66"/>
      <c r="J1154" s="66"/>
      <c r="K1154" s="66"/>
      <c r="L1154" s="66"/>
      <c r="M1154" s="66"/>
      <c r="N1154" s="66"/>
      <c r="O1154" s="66"/>
      <c r="P1154" s="66"/>
      <c r="Q1154" s="66"/>
      <c r="R1154" s="66"/>
      <c r="S1154" s="66"/>
      <c r="T1154" s="66"/>
      <c r="U1154" s="66"/>
      <c r="V1154" s="66"/>
      <c r="W1154" s="66"/>
      <c r="X1154" s="66"/>
      <c r="Y1154" s="66"/>
      <c r="Z1154" s="66"/>
      <c r="AA1154" s="66"/>
    </row>
    <row r="1155" spans="1:27" x14ac:dyDescent="0.25">
      <c r="A1155" s="66"/>
      <c r="B1155" s="66"/>
      <c r="C1155" s="66"/>
      <c r="D1155" s="66"/>
      <c r="E1155" s="66"/>
      <c r="F1155" s="66"/>
      <c r="G1155" s="66"/>
      <c r="H1155" s="66"/>
      <c r="I1155" s="66"/>
      <c r="J1155" s="66"/>
      <c r="K1155" s="66"/>
      <c r="L1155" s="66"/>
      <c r="M1155" s="66"/>
      <c r="N1155" s="66"/>
      <c r="O1155" s="66"/>
      <c r="P1155" s="66"/>
      <c r="Q1155" s="66"/>
      <c r="R1155" s="66"/>
      <c r="S1155" s="66"/>
      <c r="T1155" s="66"/>
      <c r="U1155" s="66"/>
      <c r="V1155" s="66"/>
      <c r="W1155" s="66"/>
      <c r="X1155" s="66"/>
      <c r="Y1155" s="66"/>
      <c r="Z1155" s="66"/>
      <c r="AA1155" s="66"/>
    </row>
    <row r="1156" spans="1:27" x14ac:dyDescent="0.25">
      <c r="A1156" s="66"/>
      <c r="B1156" s="66"/>
      <c r="C1156" s="66"/>
      <c r="D1156" s="66"/>
      <c r="E1156" s="66"/>
      <c r="F1156" s="66"/>
      <c r="G1156" s="66"/>
      <c r="H1156" s="66"/>
      <c r="I1156" s="66"/>
      <c r="J1156" s="66"/>
      <c r="K1156" s="66"/>
      <c r="L1156" s="66"/>
      <c r="M1156" s="66"/>
      <c r="N1156" s="66"/>
      <c r="O1156" s="66"/>
      <c r="P1156" s="66"/>
      <c r="Q1156" s="66"/>
      <c r="R1156" s="66"/>
      <c r="S1156" s="66"/>
      <c r="T1156" s="66"/>
      <c r="U1156" s="66"/>
      <c r="V1156" s="66"/>
      <c r="W1156" s="66"/>
      <c r="X1156" s="66"/>
      <c r="Y1156" s="66"/>
      <c r="Z1156" s="66"/>
      <c r="AA1156" s="66"/>
    </row>
    <row r="1157" spans="1:27" x14ac:dyDescent="0.25">
      <c r="A1157" s="66"/>
      <c r="B1157" s="66"/>
      <c r="C1157" s="66"/>
      <c r="D1157" s="66"/>
      <c r="E1157" s="66"/>
      <c r="F1157" s="66"/>
      <c r="G1157" s="66"/>
      <c r="H1157" s="66"/>
      <c r="I1157" s="66"/>
      <c r="J1157" s="66"/>
      <c r="K1157" s="66"/>
      <c r="L1157" s="66"/>
      <c r="M1157" s="66"/>
      <c r="N1157" s="66"/>
      <c r="O1157" s="66"/>
      <c r="P1157" s="66"/>
      <c r="Q1157" s="66"/>
      <c r="R1157" s="66"/>
      <c r="S1157" s="66"/>
      <c r="T1157" s="66"/>
      <c r="U1157" s="66"/>
      <c r="V1157" s="66"/>
      <c r="W1157" s="66"/>
      <c r="X1157" s="66"/>
      <c r="Y1157" s="66"/>
      <c r="Z1157" s="66"/>
      <c r="AA1157" s="66"/>
    </row>
    <row r="1158" spans="1:27" x14ac:dyDescent="0.25">
      <c r="A1158" s="66"/>
      <c r="B1158" s="66"/>
      <c r="C1158" s="66"/>
      <c r="D1158" s="66"/>
      <c r="E1158" s="66"/>
      <c r="F1158" s="66"/>
      <c r="G1158" s="66"/>
      <c r="H1158" s="66"/>
      <c r="I1158" s="66"/>
      <c r="J1158" s="66"/>
      <c r="K1158" s="66"/>
      <c r="L1158" s="66"/>
      <c r="M1158" s="66"/>
      <c r="N1158" s="66"/>
      <c r="O1158" s="66"/>
      <c r="P1158" s="66"/>
      <c r="Q1158" s="66"/>
      <c r="R1158" s="66"/>
      <c r="S1158" s="66"/>
      <c r="T1158" s="66"/>
      <c r="U1158" s="66"/>
      <c r="V1158" s="66"/>
      <c r="W1158" s="66"/>
      <c r="X1158" s="66"/>
      <c r="Y1158" s="66"/>
      <c r="Z1158" s="66"/>
      <c r="AA1158" s="66"/>
    </row>
    <row r="1159" spans="1:27" x14ac:dyDescent="0.25">
      <c r="A1159" s="66"/>
      <c r="B1159" s="66"/>
      <c r="C1159" s="66"/>
      <c r="D1159" s="66"/>
      <c r="E1159" s="66"/>
      <c r="F1159" s="66"/>
      <c r="G1159" s="66"/>
      <c r="H1159" s="66"/>
      <c r="I1159" s="66"/>
      <c r="J1159" s="66"/>
      <c r="K1159" s="66"/>
      <c r="L1159" s="66"/>
      <c r="M1159" s="66"/>
      <c r="N1159" s="66"/>
      <c r="O1159" s="66"/>
      <c r="P1159" s="66"/>
      <c r="Q1159" s="66"/>
      <c r="R1159" s="66"/>
      <c r="S1159" s="66"/>
      <c r="T1159" s="66"/>
      <c r="U1159" s="66"/>
      <c r="V1159" s="66"/>
      <c r="W1159" s="66"/>
      <c r="X1159" s="66"/>
      <c r="Y1159" s="66"/>
      <c r="Z1159" s="66"/>
      <c r="AA1159" s="66"/>
    </row>
    <row r="1160" spans="1:27" x14ac:dyDescent="0.25">
      <c r="A1160" s="66"/>
      <c r="B1160" s="66"/>
      <c r="C1160" s="66"/>
      <c r="D1160" s="66"/>
      <c r="E1160" s="66"/>
      <c r="F1160" s="66"/>
      <c r="G1160" s="66"/>
      <c r="H1160" s="66"/>
      <c r="I1160" s="66"/>
      <c r="J1160" s="66"/>
      <c r="K1160" s="66"/>
      <c r="L1160" s="66"/>
      <c r="M1160" s="66"/>
      <c r="N1160" s="66"/>
      <c r="O1160" s="66"/>
      <c r="P1160" s="66"/>
      <c r="Q1160" s="66"/>
      <c r="R1160" s="66"/>
      <c r="S1160" s="66"/>
      <c r="T1160" s="66"/>
      <c r="U1160" s="66"/>
      <c r="V1160" s="66"/>
      <c r="W1160" s="66"/>
      <c r="X1160" s="66"/>
      <c r="Y1160" s="66"/>
      <c r="Z1160" s="66"/>
      <c r="AA1160" s="66"/>
    </row>
    <row r="1161" spans="1:27" x14ac:dyDescent="0.25">
      <c r="A1161" s="66"/>
      <c r="B1161" s="66"/>
      <c r="C1161" s="66"/>
      <c r="D1161" s="66"/>
      <c r="E1161" s="66"/>
      <c r="F1161" s="66"/>
      <c r="G1161" s="66"/>
      <c r="H1161" s="66"/>
      <c r="I1161" s="66"/>
      <c r="J1161" s="66"/>
      <c r="K1161" s="66"/>
      <c r="L1161" s="66"/>
      <c r="M1161" s="66"/>
      <c r="N1161" s="66"/>
      <c r="O1161" s="66"/>
      <c r="P1161" s="66"/>
      <c r="Q1161" s="66"/>
      <c r="R1161" s="66"/>
      <c r="S1161" s="66"/>
      <c r="T1161" s="66"/>
      <c r="U1161" s="66"/>
      <c r="V1161" s="66"/>
      <c r="W1161" s="66"/>
      <c r="X1161" s="66"/>
      <c r="Y1161" s="66"/>
      <c r="Z1161" s="66"/>
      <c r="AA1161" s="66"/>
    </row>
    <row r="1162" spans="1:27" x14ac:dyDescent="0.25">
      <c r="A1162" s="66"/>
      <c r="B1162" s="66"/>
      <c r="C1162" s="66"/>
      <c r="D1162" s="66"/>
      <c r="E1162" s="66"/>
      <c r="F1162" s="66"/>
      <c r="G1162" s="66"/>
      <c r="H1162" s="66"/>
      <c r="I1162" s="66"/>
      <c r="J1162" s="66"/>
      <c r="K1162" s="66"/>
      <c r="L1162" s="66"/>
      <c r="M1162" s="66"/>
      <c r="N1162" s="66"/>
      <c r="O1162" s="66"/>
      <c r="P1162" s="66"/>
      <c r="Q1162" s="66"/>
      <c r="R1162" s="66"/>
      <c r="S1162" s="66"/>
      <c r="T1162" s="66"/>
      <c r="U1162" s="66"/>
      <c r="V1162" s="66"/>
      <c r="W1162" s="66"/>
      <c r="X1162" s="66"/>
      <c r="Y1162" s="66"/>
      <c r="Z1162" s="66"/>
      <c r="AA1162" s="66"/>
    </row>
    <row r="1163" spans="1:27" x14ac:dyDescent="0.25">
      <c r="A1163" s="66"/>
      <c r="B1163" s="66"/>
      <c r="C1163" s="66"/>
      <c r="D1163" s="66"/>
      <c r="E1163" s="66"/>
      <c r="F1163" s="66"/>
      <c r="G1163" s="66"/>
      <c r="H1163" s="66"/>
      <c r="I1163" s="66"/>
      <c r="J1163" s="66"/>
      <c r="K1163" s="66"/>
      <c r="L1163" s="66"/>
      <c r="M1163" s="66"/>
      <c r="N1163" s="66"/>
      <c r="O1163" s="66"/>
      <c r="P1163" s="66"/>
      <c r="Q1163" s="66"/>
      <c r="R1163" s="66"/>
      <c r="S1163" s="66"/>
      <c r="T1163" s="66"/>
      <c r="U1163" s="66"/>
      <c r="V1163" s="66"/>
      <c r="W1163" s="66"/>
      <c r="X1163" s="66"/>
      <c r="Y1163" s="66"/>
      <c r="Z1163" s="66"/>
      <c r="AA1163" s="66"/>
    </row>
    <row r="1164" spans="1:27" x14ac:dyDescent="0.25">
      <c r="A1164" s="66"/>
      <c r="B1164" s="66"/>
      <c r="C1164" s="66"/>
      <c r="D1164" s="66"/>
      <c r="E1164" s="66"/>
      <c r="F1164" s="66"/>
      <c r="G1164" s="66"/>
      <c r="H1164" s="66"/>
      <c r="I1164" s="66"/>
      <c r="J1164" s="66"/>
      <c r="K1164" s="66"/>
      <c r="L1164" s="66"/>
      <c r="M1164" s="66"/>
      <c r="N1164" s="66"/>
      <c r="O1164" s="66"/>
      <c r="P1164" s="66"/>
      <c r="Q1164" s="66"/>
      <c r="R1164" s="66"/>
      <c r="S1164" s="66"/>
      <c r="T1164" s="66"/>
      <c r="U1164" s="66"/>
      <c r="V1164" s="66"/>
      <c r="W1164" s="66"/>
      <c r="X1164" s="66"/>
      <c r="Y1164" s="66"/>
      <c r="Z1164" s="66"/>
      <c r="AA1164" s="66"/>
    </row>
    <row r="1165" spans="1:27" x14ac:dyDescent="0.25">
      <c r="A1165" s="66"/>
      <c r="B1165" s="66"/>
      <c r="C1165" s="66"/>
      <c r="D1165" s="66"/>
      <c r="E1165" s="66"/>
      <c r="F1165" s="66"/>
      <c r="G1165" s="66"/>
      <c r="H1165" s="66"/>
      <c r="I1165" s="66"/>
      <c r="J1165" s="66"/>
      <c r="K1165" s="66"/>
      <c r="L1165" s="66"/>
      <c r="M1165" s="66"/>
      <c r="N1165" s="66"/>
      <c r="O1165" s="66"/>
      <c r="P1165" s="66"/>
      <c r="Q1165" s="66"/>
      <c r="R1165" s="66"/>
      <c r="S1165" s="66"/>
      <c r="T1165" s="66"/>
      <c r="U1165" s="66"/>
      <c r="V1165" s="66"/>
      <c r="W1165" s="66"/>
      <c r="X1165" s="66"/>
      <c r="Y1165" s="66"/>
      <c r="Z1165" s="66"/>
      <c r="AA1165" s="66"/>
    </row>
    <row r="1166" spans="1:27" x14ac:dyDescent="0.25">
      <c r="A1166" s="66"/>
      <c r="B1166" s="66"/>
      <c r="C1166" s="66"/>
      <c r="D1166" s="66"/>
      <c r="E1166" s="66"/>
      <c r="F1166" s="66"/>
      <c r="G1166" s="66"/>
      <c r="H1166" s="66"/>
      <c r="I1166" s="66"/>
      <c r="J1166" s="66"/>
      <c r="K1166" s="66"/>
      <c r="L1166" s="66"/>
      <c r="M1166" s="66"/>
      <c r="N1166" s="66"/>
      <c r="O1166" s="66"/>
      <c r="P1166" s="66"/>
      <c r="Q1166" s="66"/>
      <c r="R1166" s="66"/>
      <c r="S1166" s="66"/>
      <c r="T1166" s="66"/>
      <c r="U1166" s="66"/>
      <c r="V1166" s="66"/>
      <c r="W1166" s="66"/>
      <c r="X1166" s="66"/>
      <c r="Y1166" s="66"/>
      <c r="Z1166" s="66"/>
      <c r="AA1166" s="66"/>
    </row>
    <row r="1167" spans="1:27" x14ac:dyDescent="0.25">
      <c r="A1167" s="66"/>
      <c r="B1167" s="66"/>
      <c r="C1167" s="66"/>
      <c r="D1167" s="66"/>
      <c r="E1167" s="66"/>
      <c r="F1167" s="66"/>
      <c r="G1167" s="66"/>
      <c r="H1167" s="66"/>
      <c r="I1167" s="66"/>
      <c r="J1167" s="66"/>
      <c r="K1167" s="66"/>
      <c r="L1167" s="66"/>
      <c r="M1167" s="66"/>
      <c r="N1167" s="66"/>
      <c r="O1167" s="66"/>
      <c r="P1167" s="66"/>
      <c r="Q1167" s="66"/>
      <c r="R1167" s="66"/>
      <c r="S1167" s="66"/>
      <c r="T1167" s="66"/>
      <c r="U1167" s="66"/>
      <c r="V1167" s="66"/>
      <c r="W1167" s="66"/>
      <c r="X1167" s="66"/>
      <c r="Y1167" s="66"/>
      <c r="Z1167" s="66"/>
      <c r="AA1167" s="66"/>
    </row>
    <row r="1168" spans="1:27" x14ac:dyDescent="0.25">
      <c r="A1168" s="66"/>
      <c r="B1168" s="66"/>
      <c r="C1168" s="66"/>
      <c r="D1168" s="66"/>
      <c r="E1168" s="66"/>
      <c r="F1168" s="66"/>
      <c r="G1168" s="66"/>
      <c r="H1168" s="66"/>
      <c r="I1168" s="66"/>
      <c r="J1168" s="66"/>
      <c r="K1168" s="66"/>
      <c r="L1168" s="66"/>
      <c r="M1168" s="66"/>
      <c r="N1168" s="66"/>
      <c r="O1168" s="66"/>
      <c r="P1168" s="66"/>
      <c r="Q1168" s="66"/>
      <c r="R1168" s="66"/>
      <c r="S1168" s="66"/>
      <c r="T1168" s="66"/>
      <c r="U1168" s="66"/>
      <c r="V1168" s="66"/>
      <c r="W1168" s="66"/>
      <c r="X1168" s="66"/>
      <c r="Y1168" s="66"/>
      <c r="Z1168" s="66"/>
      <c r="AA1168" s="66"/>
    </row>
    <row r="1169" spans="1:27" x14ac:dyDescent="0.25">
      <c r="A1169" s="66"/>
      <c r="B1169" s="66"/>
      <c r="C1169" s="66"/>
      <c r="D1169" s="66"/>
      <c r="E1169" s="66"/>
      <c r="F1169" s="66"/>
      <c r="G1169" s="66"/>
      <c r="H1169" s="66"/>
      <c r="I1169" s="66"/>
      <c r="J1169" s="66"/>
      <c r="K1169" s="66"/>
      <c r="L1169" s="66"/>
      <c r="M1169" s="66"/>
      <c r="N1169" s="66"/>
      <c r="O1169" s="66"/>
      <c r="P1169" s="66"/>
      <c r="Q1169" s="66"/>
      <c r="R1169" s="66"/>
      <c r="S1169" s="66"/>
      <c r="T1169" s="66"/>
      <c r="U1169" s="66"/>
      <c r="V1169" s="66"/>
      <c r="W1169" s="66"/>
      <c r="X1169" s="66"/>
      <c r="Y1169" s="66"/>
      <c r="Z1169" s="66"/>
      <c r="AA1169" s="66"/>
    </row>
    <row r="1170" spans="1:27" x14ac:dyDescent="0.25">
      <c r="A1170" s="66"/>
      <c r="B1170" s="66"/>
      <c r="C1170" s="66"/>
      <c r="D1170" s="66"/>
      <c r="E1170" s="66"/>
      <c r="F1170" s="66"/>
      <c r="G1170" s="66"/>
      <c r="H1170" s="66"/>
      <c r="I1170" s="66"/>
      <c r="J1170" s="66"/>
      <c r="K1170" s="66"/>
      <c r="L1170" s="66"/>
      <c r="M1170" s="66"/>
      <c r="N1170" s="66"/>
      <c r="O1170" s="66"/>
      <c r="P1170" s="66"/>
      <c r="Q1170" s="66"/>
      <c r="R1170" s="66"/>
      <c r="S1170" s="66"/>
      <c r="T1170" s="66"/>
      <c r="U1170" s="66"/>
      <c r="V1170" s="66"/>
      <c r="W1170" s="66"/>
      <c r="X1170" s="66"/>
      <c r="Y1170" s="66"/>
      <c r="Z1170" s="66"/>
      <c r="AA1170" s="66"/>
    </row>
    <row r="1171" spans="1:27" x14ac:dyDescent="0.25">
      <c r="A1171" s="66"/>
      <c r="B1171" s="66"/>
      <c r="C1171" s="66"/>
      <c r="D1171" s="66"/>
      <c r="E1171" s="66"/>
      <c r="F1171" s="66"/>
      <c r="G1171" s="66"/>
      <c r="H1171" s="66"/>
      <c r="I1171" s="66"/>
      <c r="J1171" s="66"/>
      <c r="K1171" s="66"/>
      <c r="L1171" s="66"/>
      <c r="M1171" s="66"/>
      <c r="N1171" s="66"/>
      <c r="O1171" s="66"/>
      <c r="P1171" s="66"/>
      <c r="Q1171" s="66"/>
      <c r="R1171" s="66"/>
      <c r="S1171" s="66"/>
      <c r="T1171" s="66"/>
      <c r="U1171" s="66"/>
      <c r="V1171" s="66"/>
      <c r="W1171" s="66"/>
      <c r="X1171" s="66"/>
      <c r="Y1171" s="66"/>
      <c r="Z1171" s="66"/>
      <c r="AA1171" s="66"/>
    </row>
    <row r="1172" spans="1:27" x14ac:dyDescent="0.25">
      <c r="A1172" s="66"/>
      <c r="B1172" s="66"/>
      <c r="C1172" s="66"/>
      <c r="D1172" s="66"/>
      <c r="E1172" s="66"/>
      <c r="F1172" s="66"/>
      <c r="G1172" s="66"/>
      <c r="H1172" s="66"/>
      <c r="I1172" s="66"/>
      <c r="J1172" s="66"/>
      <c r="K1172" s="66"/>
      <c r="L1172" s="66"/>
      <c r="M1172" s="66"/>
      <c r="N1172" s="66"/>
      <c r="O1172" s="66"/>
      <c r="P1172" s="66"/>
      <c r="Q1172" s="66"/>
      <c r="R1172" s="66"/>
      <c r="S1172" s="66"/>
      <c r="T1172" s="66"/>
      <c r="U1172" s="66"/>
      <c r="V1172" s="66"/>
      <c r="W1172" s="66"/>
      <c r="X1172" s="66"/>
      <c r="Y1172" s="66"/>
      <c r="Z1172" s="66"/>
      <c r="AA1172" s="66"/>
    </row>
    <row r="1173" spans="1:27" x14ac:dyDescent="0.25">
      <c r="A1173" s="66"/>
      <c r="B1173" s="66"/>
      <c r="C1173" s="66"/>
      <c r="D1173" s="66"/>
      <c r="E1173" s="66"/>
      <c r="F1173" s="66"/>
      <c r="G1173" s="66"/>
      <c r="H1173" s="66"/>
      <c r="I1173" s="66"/>
      <c r="J1173" s="66"/>
      <c r="K1173" s="66"/>
      <c r="L1173" s="66"/>
      <c r="M1173" s="66"/>
      <c r="N1173" s="66"/>
      <c r="O1173" s="66"/>
      <c r="P1173" s="66"/>
      <c r="Q1173" s="66"/>
      <c r="R1173" s="66"/>
      <c r="S1173" s="66"/>
      <c r="T1173" s="66"/>
      <c r="U1173" s="66"/>
      <c r="V1173" s="66"/>
      <c r="W1173" s="66"/>
      <c r="X1173" s="66"/>
      <c r="Y1173" s="66"/>
      <c r="Z1173" s="66"/>
      <c r="AA1173" s="66"/>
    </row>
    <row r="1174" spans="1:27" x14ac:dyDescent="0.25">
      <c r="A1174" s="66"/>
      <c r="B1174" s="66"/>
      <c r="C1174" s="66"/>
      <c r="D1174" s="66"/>
      <c r="E1174" s="66"/>
      <c r="F1174" s="66"/>
      <c r="G1174" s="66"/>
      <c r="H1174" s="66"/>
      <c r="I1174" s="66"/>
      <c r="J1174" s="66"/>
      <c r="K1174" s="66"/>
      <c r="L1174" s="66"/>
      <c r="M1174" s="66"/>
      <c r="N1174" s="66"/>
      <c r="O1174" s="66"/>
      <c r="P1174" s="66"/>
      <c r="Q1174" s="66"/>
      <c r="R1174" s="66"/>
      <c r="S1174" s="66"/>
      <c r="T1174" s="66"/>
      <c r="U1174" s="66"/>
      <c r="V1174" s="66"/>
      <c r="W1174" s="66"/>
      <c r="X1174" s="66"/>
      <c r="Y1174" s="66"/>
      <c r="Z1174" s="66"/>
      <c r="AA1174" s="66"/>
    </row>
    <row r="1175" spans="1:27" x14ac:dyDescent="0.25">
      <c r="A1175" s="66"/>
      <c r="B1175" s="66"/>
      <c r="C1175" s="66"/>
      <c r="D1175" s="66"/>
      <c r="E1175" s="66"/>
      <c r="F1175" s="66"/>
      <c r="G1175" s="66"/>
      <c r="H1175" s="66"/>
      <c r="I1175" s="66"/>
      <c r="J1175" s="66"/>
      <c r="K1175" s="66"/>
      <c r="L1175" s="66"/>
      <c r="M1175" s="66"/>
      <c r="N1175" s="66"/>
      <c r="O1175" s="66"/>
      <c r="P1175" s="66"/>
      <c r="Q1175" s="66"/>
      <c r="R1175" s="66"/>
      <c r="S1175" s="66"/>
      <c r="T1175" s="66"/>
      <c r="U1175" s="66"/>
      <c r="V1175" s="66"/>
      <c r="W1175" s="66"/>
      <c r="X1175" s="66"/>
      <c r="Y1175" s="66"/>
      <c r="Z1175" s="66"/>
      <c r="AA1175" s="66"/>
    </row>
    <row r="1176" spans="1:27" x14ac:dyDescent="0.25">
      <c r="A1176" s="66"/>
      <c r="B1176" s="66"/>
      <c r="C1176" s="66"/>
      <c r="D1176" s="66"/>
      <c r="E1176" s="66"/>
      <c r="F1176" s="66"/>
      <c r="G1176" s="66"/>
      <c r="H1176" s="66"/>
      <c r="I1176" s="66"/>
      <c r="J1176" s="66"/>
      <c r="K1176" s="66"/>
      <c r="L1176" s="66"/>
      <c r="M1176" s="66"/>
      <c r="N1176" s="66"/>
      <c r="O1176" s="66"/>
      <c r="P1176" s="66"/>
      <c r="Q1176" s="66"/>
      <c r="R1176" s="66"/>
      <c r="S1176" s="66"/>
      <c r="T1176" s="66"/>
      <c r="U1176" s="66"/>
      <c r="V1176" s="66"/>
      <c r="W1176" s="66"/>
      <c r="X1176" s="66"/>
      <c r="Y1176" s="66"/>
      <c r="Z1176" s="66"/>
      <c r="AA1176" s="66"/>
    </row>
    <row r="1177" spans="1:27" x14ac:dyDescent="0.25">
      <c r="A1177" s="66"/>
      <c r="B1177" s="66"/>
      <c r="C1177" s="66"/>
      <c r="D1177" s="66"/>
      <c r="E1177" s="66"/>
      <c r="F1177" s="66"/>
      <c r="G1177" s="66"/>
      <c r="H1177" s="66"/>
      <c r="I1177" s="66"/>
      <c r="J1177" s="66"/>
      <c r="K1177" s="66"/>
      <c r="L1177" s="66"/>
      <c r="M1177" s="66"/>
      <c r="N1177" s="66"/>
      <c r="O1177" s="66"/>
      <c r="P1177" s="66"/>
      <c r="Q1177" s="66"/>
      <c r="R1177" s="66"/>
      <c r="S1177" s="66"/>
      <c r="T1177" s="66"/>
      <c r="U1177" s="66"/>
      <c r="V1177" s="66"/>
      <c r="W1177" s="66"/>
      <c r="X1177" s="66"/>
      <c r="Y1177" s="66"/>
      <c r="Z1177" s="66"/>
      <c r="AA1177" s="66"/>
    </row>
    <row r="1178" spans="1:27" x14ac:dyDescent="0.25">
      <c r="A1178" s="66"/>
      <c r="B1178" s="66"/>
      <c r="C1178" s="66"/>
      <c r="D1178" s="66"/>
      <c r="E1178" s="66"/>
      <c r="F1178" s="66"/>
      <c r="G1178" s="66"/>
      <c r="H1178" s="66"/>
      <c r="I1178" s="66"/>
      <c r="J1178" s="66"/>
      <c r="K1178" s="66"/>
      <c r="L1178" s="66"/>
      <c r="M1178" s="66"/>
      <c r="N1178" s="66"/>
      <c r="O1178" s="66"/>
      <c r="P1178" s="66"/>
      <c r="Q1178" s="66"/>
      <c r="R1178" s="66"/>
      <c r="S1178" s="66"/>
      <c r="T1178" s="66"/>
      <c r="U1178" s="66"/>
      <c r="V1178" s="66"/>
      <c r="W1178" s="66"/>
      <c r="X1178" s="66"/>
      <c r="Y1178" s="66"/>
      <c r="Z1178" s="66"/>
      <c r="AA1178" s="66"/>
    </row>
    <row r="1179" spans="1:27" x14ac:dyDescent="0.25">
      <c r="A1179" s="66"/>
      <c r="B1179" s="66"/>
      <c r="C1179" s="66"/>
      <c r="D1179" s="66"/>
      <c r="E1179" s="66"/>
      <c r="F1179" s="66"/>
      <c r="G1179" s="66"/>
      <c r="H1179" s="66"/>
      <c r="I1179" s="66"/>
      <c r="J1179" s="66"/>
      <c r="K1179" s="66"/>
      <c r="L1179" s="66"/>
      <c r="M1179" s="66"/>
      <c r="N1179" s="66"/>
      <c r="O1179" s="66"/>
      <c r="P1179" s="66"/>
      <c r="Q1179" s="66"/>
      <c r="R1179" s="66"/>
      <c r="S1179" s="66"/>
      <c r="T1179" s="66"/>
      <c r="U1179" s="66"/>
      <c r="V1179" s="66"/>
      <c r="W1179" s="66"/>
      <c r="X1179" s="66"/>
      <c r="Y1179" s="66"/>
      <c r="Z1179" s="66"/>
      <c r="AA1179" s="66"/>
    </row>
    <row r="1180" spans="1:27" x14ac:dyDescent="0.25">
      <c r="A1180" s="66"/>
      <c r="B1180" s="66"/>
      <c r="C1180" s="66"/>
      <c r="D1180" s="66"/>
      <c r="E1180" s="66"/>
      <c r="F1180" s="66"/>
      <c r="G1180" s="66"/>
      <c r="H1180" s="66"/>
      <c r="I1180" s="66"/>
      <c r="J1180" s="66"/>
      <c r="K1180" s="66"/>
      <c r="L1180" s="66"/>
      <c r="M1180" s="66"/>
      <c r="N1180" s="66"/>
      <c r="O1180" s="66"/>
      <c r="P1180" s="66"/>
      <c r="Q1180" s="66"/>
      <c r="R1180" s="66"/>
      <c r="S1180" s="66"/>
      <c r="T1180" s="66"/>
      <c r="U1180" s="66"/>
      <c r="V1180" s="66"/>
      <c r="W1180" s="66"/>
      <c r="X1180" s="66"/>
      <c r="Y1180" s="66"/>
      <c r="Z1180" s="66"/>
      <c r="AA1180" s="66"/>
    </row>
    <row r="1181" spans="1:27" x14ac:dyDescent="0.25">
      <c r="A1181" s="66"/>
      <c r="B1181" s="66"/>
      <c r="C1181" s="66"/>
      <c r="D1181" s="66"/>
      <c r="E1181" s="66"/>
      <c r="F1181" s="66"/>
      <c r="G1181" s="66"/>
      <c r="H1181" s="66"/>
      <c r="I1181" s="66"/>
      <c r="J1181" s="66"/>
      <c r="K1181" s="66"/>
      <c r="L1181" s="66"/>
      <c r="M1181" s="66"/>
      <c r="N1181" s="66"/>
      <c r="O1181" s="66"/>
      <c r="P1181" s="66"/>
      <c r="Q1181" s="66"/>
      <c r="R1181" s="66"/>
      <c r="S1181" s="66"/>
      <c r="T1181" s="66"/>
      <c r="U1181" s="66"/>
      <c r="V1181" s="66"/>
      <c r="W1181" s="66"/>
      <c r="X1181" s="66"/>
      <c r="Y1181" s="66"/>
      <c r="Z1181" s="66"/>
      <c r="AA1181" s="66"/>
    </row>
    <row r="1182" spans="1:27" x14ac:dyDescent="0.25">
      <c r="A1182" s="66"/>
      <c r="B1182" s="66"/>
      <c r="C1182" s="66"/>
      <c r="D1182" s="66"/>
      <c r="E1182" s="66"/>
      <c r="F1182" s="66"/>
      <c r="G1182" s="66"/>
      <c r="H1182" s="66"/>
      <c r="I1182" s="66"/>
      <c r="J1182" s="66"/>
      <c r="K1182" s="66"/>
      <c r="L1182" s="66"/>
      <c r="M1182" s="66"/>
      <c r="N1182" s="66"/>
      <c r="O1182" s="66"/>
      <c r="P1182" s="66"/>
      <c r="Q1182" s="66"/>
      <c r="R1182" s="66"/>
      <c r="S1182" s="66"/>
      <c r="T1182" s="66"/>
      <c r="U1182" s="66"/>
      <c r="V1182" s="66"/>
      <c r="W1182" s="66"/>
      <c r="X1182" s="66"/>
      <c r="Y1182" s="66"/>
      <c r="Z1182" s="66"/>
      <c r="AA1182" s="66"/>
    </row>
    <row r="1183" spans="1:27" x14ac:dyDescent="0.25">
      <c r="A1183" s="66"/>
      <c r="B1183" s="66"/>
      <c r="C1183" s="66"/>
      <c r="D1183" s="66"/>
      <c r="E1183" s="66"/>
      <c r="F1183" s="66"/>
      <c r="G1183" s="66"/>
      <c r="H1183" s="66"/>
      <c r="I1183" s="66"/>
      <c r="J1183" s="66"/>
      <c r="K1183" s="66"/>
      <c r="L1183" s="66"/>
      <c r="M1183" s="66"/>
      <c r="N1183" s="66"/>
      <c r="O1183" s="66"/>
      <c r="P1183" s="66"/>
      <c r="Q1183" s="66"/>
      <c r="R1183" s="66"/>
      <c r="S1183" s="66"/>
      <c r="T1183" s="66"/>
      <c r="U1183" s="66"/>
      <c r="V1183" s="66"/>
      <c r="W1183" s="66"/>
      <c r="X1183" s="66"/>
      <c r="Y1183" s="66"/>
      <c r="Z1183" s="66"/>
      <c r="AA1183" s="66"/>
    </row>
    <row r="1184" spans="1:27" x14ac:dyDescent="0.25">
      <c r="A1184" s="66"/>
      <c r="B1184" s="66"/>
      <c r="C1184" s="66"/>
      <c r="D1184" s="66"/>
      <c r="E1184" s="66"/>
      <c r="F1184" s="66"/>
      <c r="G1184" s="66"/>
      <c r="H1184" s="66"/>
      <c r="I1184" s="66"/>
      <c r="J1184" s="66"/>
      <c r="K1184" s="66"/>
      <c r="L1184" s="66"/>
      <c r="M1184" s="66"/>
      <c r="N1184" s="66"/>
      <c r="O1184" s="66"/>
      <c r="P1184" s="66"/>
      <c r="Q1184" s="66"/>
      <c r="R1184" s="66"/>
      <c r="S1184" s="66"/>
      <c r="T1184" s="66"/>
      <c r="U1184" s="66"/>
      <c r="V1184" s="66"/>
      <c r="W1184" s="66"/>
      <c r="X1184" s="66"/>
      <c r="Y1184" s="66"/>
      <c r="Z1184" s="66"/>
      <c r="AA1184" s="66"/>
    </row>
    <row r="1185" spans="1:27" x14ac:dyDescent="0.25">
      <c r="A1185" s="66"/>
      <c r="B1185" s="66"/>
      <c r="C1185" s="66"/>
      <c r="D1185" s="66"/>
      <c r="E1185" s="66"/>
      <c r="F1185" s="66"/>
      <c r="G1185" s="66"/>
      <c r="H1185" s="66"/>
      <c r="I1185" s="66"/>
      <c r="J1185" s="66"/>
      <c r="K1185" s="66"/>
      <c r="L1185" s="66"/>
      <c r="M1185" s="66"/>
      <c r="N1185" s="66"/>
      <c r="O1185" s="66"/>
      <c r="P1185" s="66"/>
      <c r="Q1185" s="66"/>
      <c r="R1185" s="66"/>
      <c r="S1185" s="66"/>
      <c r="T1185" s="66"/>
      <c r="U1185" s="66"/>
      <c r="V1185" s="66"/>
      <c r="W1185" s="66"/>
      <c r="X1185" s="66"/>
      <c r="Y1185" s="66"/>
      <c r="Z1185" s="66"/>
      <c r="AA1185" s="66"/>
    </row>
    <row r="1186" spans="1:27" x14ac:dyDescent="0.25">
      <c r="A1186" s="66"/>
      <c r="B1186" s="66"/>
      <c r="C1186" s="66"/>
      <c r="D1186" s="66"/>
      <c r="E1186" s="66"/>
      <c r="F1186" s="66"/>
      <c r="G1186" s="66"/>
      <c r="H1186" s="66"/>
      <c r="I1186" s="66"/>
      <c r="J1186" s="66"/>
      <c r="K1186" s="66"/>
      <c r="L1186" s="66"/>
      <c r="M1186" s="66"/>
      <c r="N1186" s="66"/>
      <c r="O1186" s="66"/>
      <c r="P1186" s="66"/>
      <c r="Q1186" s="66"/>
      <c r="R1186" s="66"/>
      <c r="S1186" s="66"/>
      <c r="T1186" s="66"/>
      <c r="U1186" s="66"/>
      <c r="V1186" s="66"/>
      <c r="W1186" s="66"/>
      <c r="X1186" s="66"/>
      <c r="Y1186" s="66"/>
      <c r="Z1186" s="66"/>
      <c r="AA1186" s="66"/>
    </row>
    <row r="1187" spans="1:27" x14ac:dyDescent="0.25">
      <c r="A1187" s="66"/>
      <c r="B1187" s="66"/>
      <c r="C1187" s="66"/>
      <c r="D1187" s="66"/>
      <c r="E1187" s="66"/>
      <c r="F1187" s="66"/>
      <c r="G1187" s="66"/>
      <c r="H1187" s="66"/>
      <c r="I1187" s="66"/>
      <c r="J1187" s="66"/>
      <c r="K1187" s="66"/>
      <c r="L1187" s="66"/>
      <c r="M1187" s="66"/>
      <c r="N1187" s="66"/>
      <c r="O1187" s="66"/>
      <c r="P1187" s="66"/>
      <c r="Q1187" s="66"/>
      <c r="R1187" s="66"/>
      <c r="S1187" s="66"/>
      <c r="T1187" s="66"/>
      <c r="U1187" s="66"/>
      <c r="V1187" s="66"/>
      <c r="W1187" s="66"/>
      <c r="X1187" s="66"/>
      <c r="Y1187" s="66"/>
      <c r="Z1187" s="66"/>
      <c r="AA1187" s="66"/>
    </row>
    <row r="1188" spans="1:27" x14ac:dyDescent="0.25">
      <c r="A1188" s="66"/>
      <c r="B1188" s="66"/>
      <c r="C1188" s="66"/>
      <c r="D1188" s="66"/>
      <c r="E1188" s="66"/>
      <c r="F1188" s="66"/>
      <c r="G1188" s="66"/>
      <c r="H1188" s="66"/>
      <c r="I1188" s="66"/>
      <c r="J1188" s="66"/>
      <c r="K1188" s="66"/>
      <c r="L1188" s="66"/>
      <c r="M1188" s="66"/>
      <c r="N1188" s="66"/>
      <c r="O1188" s="66"/>
      <c r="P1188" s="66"/>
      <c r="Q1188" s="66"/>
      <c r="R1188" s="66"/>
      <c r="S1188" s="66"/>
      <c r="T1188" s="66"/>
      <c r="U1188" s="66"/>
      <c r="V1188" s="66"/>
      <c r="W1188" s="66"/>
      <c r="X1188" s="66"/>
      <c r="Y1188" s="66"/>
      <c r="Z1188" s="66"/>
      <c r="AA1188" s="66"/>
    </row>
    <row r="1189" spans="1:27" x14ac:dyDescent="0.25">
      <c r="A1189" s="66"/>
      <c r="B1189" s="66"/>
      <c r="C1189" s="66"/>
      <c r="D1189" s="66"/>
      <c r="E1189" s="66"/>
      <c r="F1189" s="66"/>
      <c r="G1189" s="66"/>
      <c r="H1189" s="66"/>
      <c r="I1189" s="66"/>
      <c r="J1189" s="66"/>
      <c r="K1189" s="66"/>
      <c r="L1189" s="66"/>
      <c r="M1189" s="66"/>
      <c r="N1189" s="66"/>
      <c r="O1189" s="66"/>
      <c r="P1189" s="66"/>
      <c r="Q1189" s="66"/>
      <c r="R1189" s="66"/>
      <c r="S1189" s="66"/>
      <c r="T1189" s="66"/>
      <c r="U1189" s="66"/>
      <c r="V1189" s="66"/>
      <c r="W1189" s="66"/>
      <c r="X1189" s="66"/>
      <c r="Y1189" s="66"/>
      <c r="Z1189" s="66"/>
      <c r="AA1189" s="66"/>
    </row>
    <row r="1190" spans="1:27" x14ac:dyDescent="0.25">
      <c r="A1190" s="66"/>
      <c r="B1190" s="66"/>
      <c r="C1190" s="66"/>
      <c r="D1190" s="66"/>
      <c r="E1190" s="66"/>
      <c r="F1190" s="66"/>
      <c r="G1190" s="66"/>
      <c r="H1190" s="66"/>
      <c r="I1190" s="66"/>
      <c r="J1190" s="66"/>
      <c r="K1190" s="66"/>
      <c r="L1190" s="66"/>
      <c r="M1190" s="66"/>
      <c r="N1190" s="66"/>
      <c r="O1190" s="66"/>
      <c r="P1190" s="66"/>
      <c r="Q1190" s="66"/>
      <c r="R1190" s="66"/>
      <c r="S1190" s="66"/>
      <c r="T1190" s="66"/>
      <c r="U1190" s="66"/>
      <c r="V1190" s="66"/>
      <c r="W1190" s="66"/>
      <c r="X1190" s="66"/>
      <c r="Y1190" s="66"/>
      <c r="Z1190" s="66"/>
      <c r="AA1190" s="66"/>
    </row>
    <row r="1191" spans="1:27" x14ac:dyDescent="0.25">
      <c r="A1191" s="66"/>
      <c r="B1191" s="66"/>
      <c r="C1191" s="66"/>
      <c r="D1191" s="66"/>
      <c r="E1191" s="66"/>
      <c r="F1191" s="66"/>
      <c r="G1191" s="66"/>
      <c r="H1191" s="66"/>
      <c r="I1191" s="66"/>
      <c r="J1191" s="66"/>
      <c r="K1191" s="66"/>
      <c r="L1191" s="66"/>
      <c r="M1191" s="66"/>
      <c r="N1191" s="66"/>
      <c r="O1191" s="66"/>
      <c r="P1191" s="66"/>
      <c r="Q1191" s="66"/>
      <c r="R1191" s="66"/>
      <c r="S1191" s="66"/>
      <c r="T1191" s="66"/>
      <c r="U1191" s="66"/>
      <c r="V1191" s="66"/>
      <c r="W1191" s="66"/>
      <c r="X1191" s="66"/>
      <c r="Y1191" s="66"/>
      <c r="Z1191" s="66"/>
      <c r="AA1191" s="66"/>
    </row>
    <row r="1192" spans="1:27" x14ac:dyDescent="0.25">
      <c r="A1192" s="66"/>
      <c r="B1192" s="66"/>
      <c r="C1192" s="66"/>
      <c r="D1192" s="66"/>
      <c r="E1192" s="66"/>
      <c r="F1192" s="66"/>
      <c r="G1192" s="66"/>
      <c r="H1192" s="66"/>
      <c r="I1192" s="66"/>
      <c r="J1192" s="66"/>
      <c r="K1192" s="66"/>
      <c r="L1192" s="66"/>
      <c r="M1192" s="66"/>
      <c r="N1192" s="66"/>
      <c r="O1192" s="66"/>
      <c r="P1192" s="66"/>
      <c r="Q1192" s="66"/>
      <c r="R1192" s="66"/>
      <c r="S1192" s="66"/>
      <c r="T1192" s="66"/>
      <c r="U1192" s="66"/>
      <c r="V1192" s="66"/>
      <c r="W1192" s="66"/>
      <c r="X1192" s="66"/>
      <c r="Y1192" s="66"/>
      <c r="Z1192" s="66"/>
      <c r="AA1192" s="66"/>
    </row>
    <row r="1193" spans="1:27" x14ac:dyDescent="0.25">
      <c r="A1193" s="66"/>
      <c r="B1193" s="66"/>
      <c r="C1193" s="66"/>
      <c r="D1193" s="66"/>
      <c r="E1193" s="66"/>
      <c r="F1193" s="66"/>
      <c r="G1193" s="66"/>
      <c r="H1193" s="66"/>
      <c r="I1193" s="66"/>
      <c r="J1193" s="66"/>
      <c r="K1193" s="66"/>
      <c r="L1193" s="66"/>
      <c r="M1193" s="66"/>
      <c r="N1193" s="66"/>
      <c r="O1193" s="66"/>
      <c r="P1193" s="66"/>
      <c r="Q1193" s="66"/>
      <c r="R1193" s="66"/>
      <c r="S1193" s="66"/>
      <c r="T1193" s="66"/>
      <c r="U1193" s="66"/>
      <c r="V1193" s="66"/>
      <c r="W1193" s="66"/>
      <c r="X1193" s="66"/>
      <c r="Y1193" s="66"/>
      <c r="Z1193" s="66"/>
      <c r="AA1193" s="66"/>
    </row>
    <row r="1194" spans="1:27" x14ac:dyDescent="0.25">
      <c r="A1194" s="66"/>
      <c r="B1194" s="66"/>
      <c r="C1194" s="66"/>
      <c r="D1194" s="66"/>
      <c r="E1194" s="66"/>
      <c r="F1194" s="66"/>
      <c r="G1194" s="66"/>
      <c r="H1194" s="66"/>
      <c r="I1194" s="66"/>
      <c r="J1194" s="66"/>
      <c r="K1194" s="66"/>
      <c r="L1194" s="66"/>
      <c r="M1194" s="66"/>
      <c r="N1194" s="66"/>
      <c r="O1194" s="66"/>
      <c r="P1194" s="66"/>
      <c r="Q1194" s="66"/>
      <c r="R1194" s="66"/>
      <c r="S1194" s="66"/>
      <c r="T1194" s="66"/>
      <c r="U1194" s="66"/>
      <c r="V1194" s="66"/>
      <c r="W1194" s="66"/>
      <c r="X1194" s="66"/>
      <c r="Y1194" s="66"/>
      <c r="Z1194" s="66"/>
      <c r="AA1194" s="66"/>
    </row>
    <row r="1195" spans="1:27" x14ac:dyDescent="0.25">
      <c r="A1195" s="66"/>
      <c r="B1195" s="66"/>
      <c r="C1195" s="66"/>
      <c r="D1195" s="66"/>
      <c r="E1195" s="66"/>
      <c r="F1195" s="66"/>
      <c r="G1195" s="66"/>
      <c r="H1195" s="66"/>
      <c r="I1195" s="66"/>
      <c r="J1195" s="66"/>
      <c r="K1195" s="66"/>
      <c r="L1195" s="66"/>
      <c r="M1195" s="66"/>
      <c r="N1195" s="66"/>
      <c r="O1195" s="66"/>
      <c r="P1195" s="66"/>
      <c r="Q1195" s="66"/>
      <c r="R1195" s="66"/>
      <c r="S1195" s="66"/>
      <c r="T1195" s="66"/>
      <c r="U1195" s="66"/>
      <c r="V1195" s="66"/>
      <c r="W1195" s="66"/>
      <c r="X1195" s="66"/>
      <c r="Y1195" s="66"/>
      <c r="Z1195" s="66"/>
      <c r="AA1195" s="66"/>
    </row>
    <row r="1196" spans="1:27" x14ac:dyDescent="0.25">
      <c r="A1196" s="66"/>
      <c r="B1196" s="66"/>
      <c r="C1196" s="66"/>
      <c r="D1196" s="66"/>
      <c r="E1196" s="66"/>
      <c r="F1196" s="66"/>
      <c r="G1196" s="66"/>
      <c r="H1196" s="66"/>
      <c r="I1196" s="66"/>
      <c r="J1196" s="66"/>
      <c r="K1196" s="66"/>
      <c r="L1196" s="66"/>
      <c r="M1196" s="66"/>
      <c r="N1196" s="66"/>
      <c r="O1196" s="66"/>
      <c r="P1196" s="66"/>
      <c r="Q1196" s="66"/>
      <c r="R1196" s="66"/>
      <c r="S1196" s="66"/>
      <c r="T1196" s="66"/>
      <c r="U1196" s="66"/>
      <c r="V1196" s="66"/>
      <c r="W1196" s="66"/>
      <c r="X1196" s="66"/>
      <c r="Y1196" s="66"/>
      <c r="Z1196" s="66"/>
      <c r="AA1196" s="66"/>
    </row>
    <row r="1197" spans="1:27" x14ac:dyDescent="0.25">
      <c r="A1197" s="66"/>
      <c r="B1197" s="66"/>
      <c r="C1197" s="66"/>
      <c r="D1197" s="66"/>
      <c r="E1197" s="66"/>
      <c r="F1197" s="66"/>
      <c r="G1197" s="66"/>
      <c r="H1197" s="66"/>
      <c r="I1197" s="66"/>
      <c r="J1197" s="66"/>
      <c r="K1197" s="66"/>
      <c r="L1197" s="66"/>
      <c r="M1197" s="66"/>
      <c r="N1197" s="66"/>
      <c r="O1197" s="66"/>
      <c r="P1197" s="66"/>
      <c r="Q1197" s="66"/>
      <c r="R1197" s="66"/>
      <c r="S1197" s="66"/>
      <c r="T1197" s="66"/>
      <c r="U1197" s="66"/>
      <c r="V1197" s="66"/>
      <c r="W1197" s="66"/>
      <c r="X1197" s="66"/>
      <c r="Y1197" s="66"/>
      <c r="Z1197" s="66"/>
      <c r="AA1197" s="66"/>
    </row>
    <row r="1198" spans="1:27" x14ac:dyDescent="0.25">
      <c r="A1198" s="66"/>
      <c r="B1198" s="66"/>
      <c r="C1198" s="66"/>
      <c r="D1198" s="66"/>
      <c r="E1198" s="66"/>
      <c r="F1198" s="66"/>
      <c r="G1198" s="66"/>
      <c r="H1198" s="66"/>
      <c r="I1198" s="66"/>
      <c r="J1198" s="66"/>
      <c r="K1198" s="66"/>
      <c r="L1198" s="66"/>
      <c r="M1198" s="66"/>
      <c r="N1198" s="66"/>
      <c r="O1198" s="66"/>
      <c r="P1198" s="66"/>
      <c r="Q1198" s="66"/>
      <c r="R1198" s="66"/>
      <c r="S1198" s="66"/>
      <c r="T1198" s="66"/>
      <c r="U1198" s="66"/>
      <c r="V1198" s="66"/>
      <c r="W1198" s="66"/>
      <c r="X1198" s="66"/>
      <c r="Y1198" s="66"/>
      <c r="Z1198" s="66"/>
      <c r="AA1198" s="66"/>
    </row>
    <row r="1199" spans="1:27" x14ac:dyDescent="0.25">
      <c r="A1199" s="66"/>
      <c r="B1199" s="66"/>
      <c r="C1199" s="66"/>
      <c r="D1199" s="66"/>
      <c r="E1199" s="66"/>
      <c r="F1199" s="66"/>
      <c r="G1199" s="66"/>
      <c r="H1199" s="66"/>
      <c r="I1199" s="66"/>
      <c r="J1199" s="66"/>
      <c r="K1199" s="66"/>
      <c r="L1199" s="66"/>
      <c r="M1199" s="66"/>
      <c r="N1199" s="66"/>
      <c r="O1199" s="66"/>
      <c r="P1199" s="66"/>
      <c r="Q1199" s="66"/>
      <c r="R1199" s="66"/>
      <c r="S1199" s="66"/>
      <c r="T1199" s="66"/>
      <c r="U1199" s="66"/>
      <c r="V1199" s="66"/>
      <c r="W1199" s="66"/>
      <c r="X1199" s="66"/>
      <c r="Y1199" s="66"/>
      <c r="Z1199" s="66"/>
      <c r="AA1199" s="66"/>
    </row>
    <row r="1200" spans="1:27" x14ac:dyDescent="0.25">
      <c r="A1200" s="66"/>
      <c r="B1200" s="66"/>
      <c r="C1200" s="66"/>
      <c r="D1200" s="66"/>
      <c r="E1200" s="66"/>
      <c r="F1200" s="66"/>
      <c r="G1200" s="66"/>
      <c r="H1200" s="66"/>
      <c r="I1200" s="66"/>
      <c r="J1200" s="66"/>
      <c r="K1200" s="66"/>
      <c r="L1200" s="66"/>
      <c r="M1200" s="66"/>
      <c r="N1200" s="66"/>
      <c r="O1200" s="66"/>
      <c r="P1200" s="66"/>
      <c r="Q1200" s="66"/>
      <c r="R1200" s="66"/>
      <c r="S1200" s="66"/>
      <c r="T1200" s="66"/>
      <c r="U1200" s="66"/>
      <c r="V1200" s="66"/>
      <c r="W1200" s="66"/>
      <c r="X1200" s="66"/>
      <c r="Y1200" s="66"/>
      <c r="Z1200" s="66"/>
      <c r="AA1200" s="66"/>
    </row>
    <row r="1201" spans="1:27" x14ac:dyDescent="0.25">
      <c r="A1201" s="66"/>
      <c r="B1201" s="66"/>
      <c r="C1201" s="66"/>
      <c r="D1201" s="66"/>
      <c r="E1201" s="66"/>
      <c r="F1201" s="66"/>
      <c r="G1201" s="66"/>
      <c r="H1201" s="66"/>
      <c r="I1201" s="66"/>
      <c r="J1201" s="66"/>
      <c r="K1201" s="66"/>
      <c r="L1201" s="66"/>
      <c r="M1201" s="66"/>
      <c r="N1201" s="66"/>
      <c r="O1201" s="66"/>
      <c r="P1201" s="66"/>
      <c r="Q1201" s="66"/>
      <c r="R1201" s="66"/>
      <c r="S1201" s="66"/>
      <c r="T1201" s="66"/>
      <c r="U1201" s="66"/>
      <c r="V1201" s="66"/>
      <c r="W1201" s="66"/>
      <c r="X1201" s="66"/>
      <c r="Y1201" s="66"/>
      <c r="Z1201" s="66"/>
      <c r="AA1201" s="66"/>
    </row>
    <row r="1202" spans="1:27" x14ac:dyDescent="0.25">
      <c r="A1202" s="66"/>
      <c r="B1202" s="66"/>
      <c r="C1202" s="66"/>
      <c r="D1202" s="66"/>
      <c r="E1202" s="66"/>
      <c r="F1202" s="66"/>
      <c r="G1202" s="66"/>
      <c r="H1202" s="66"/>
      <c r="I1202" s="66"/>
      <c r="J1202" s="66"/>
      <c r="K1202" s="66"/>
      <c r="L1202" s="66"/>
      <c r="M1202" s="66"/>
      <c r="N1202" s="66"/>
      <c r="O1202" s="66"/>
      <c r="P1202" s="66"/>
      <c r="Q1202" s="66"/>
      <c r="R1202" s="66"/>
      <c r="S1202" s="66"/>
      <c r="T1202" s="66"/>
      <c r="U1202" s="66"/>
      <c r="V1202" s="66"/>
      <c r="W1202" s="66"/>
      <c r="X1202" s="66"/>
      <c r="Y1202" s="66"/>
      <c r="Z1202" s="66"/>
      <c r="AA1202" s="66"/>
    </row>
    <row r="1203" spans="1:27" x14ac:dyDescent="0.25">
      <c r="A1203" s="66"/>
      <c r="B1203" s="66"/>
      <c r="C1203" s="66"/>
      <c r="D1203" s="66"/>
      <c r="E1203" s="66"/>
      <c r="F1203" s="66"/>
      <c r="G1203" s="66"/>
      <c r="H1203" s="66"/>
      <c r="I1203" s="66"/>
      <c r="J1203" s="66"/>
      <c r="K1203" s="66"/>
      <c r="L1203" s="66"/>
      <c r="M1203" s="66"/>
      <c r="N1203" s="66"/>
      <c r="O1203" s="66"/>
      <c r="P1203" s="66"/>
      <c r="Q1203" s="66"/>
      <c r="R1203" s="66"/>
      <c r="S1203" s="66"/>
      <c r="T1203" s="66"/>
      <c r="U1203" s="66"/>
      <c r="V1203" s="66"/>
      <c r="W1203" s="66"/>
      <c r="X1203" s="66"/>
      <c r="Y1203" s="66"/>
      <c r="Z1203" s="66"/>
      <c r="AA1203" s="66"/>
    </row>
    <row r="1204" spans="1:27" x14ac:dyDescent="0.25">
      <c r="A1204" s="66"/>
      <c r="B1204" s="66"/>
      <c r="C1204" s="66"/>
      <c r="D1204" s="66"/>
      <c r="E1204" s="66"/>
      <c r="F1204" s="66"/>
      <c r="G1204" s="66"/>
      <c r="H1204" s="66"/>
      <c r="I1204" s="66"/>
      <c r="J1204" s="66"/>
      <c r="K1204" s="66"/>
      <c r="L1204" s="66"/>
      <c r="M1204" s="66"/>
      <c r="N1204" s="66"/>
      <c r="O1204" s="66"/>
      <c r="P1204" s="66"/>
      <c r="Q1204" s="66"/>
      <c r="R1204" s="66"/>
      <c r="S1204" s="66"/>
      <c r="T1204" s="66"/>
      <c r="U1204" s="66"/>
      <c r="V1204" s="66"/>
      <c r="W1204" s="66"/>
      <c r="X1204" s="66"/>
      <c r="Y1204" s="66"/>
      <c r="Z1204" s="66"/>
      <c r="AA1204" s="66"/>
    </row>
    <row r="1205" spans="1:27" x14ac:dyDescent="0.25">
      <c r="A1205" s="66"/>
      <c r="B1205" s="66"/>
      <c r="C1205" s="66"/>
      <c r="D1205" s="66"/>
      <c r="E1205" s="66"/>
      <c r="F1205" s="66"/>
      <c r="G1205" s="66"/>
      <c r="H1205" s="66"/>
      <c r="I1205" s="66"/>
      <c r="J1205" s="66"/>
      <c r="K1205" s="66"/>
      <c r="L1205" s="66"/>
      <c r="M1205" s="66"/>
      <c r="N1205" s="66"/>
      <c r="O1205" s="66"/>
      <c r="P1205" s="66"/>
      <c r="Q1205" s="66"/>
      <c r="R1205" s="66"/>
      <c r="S1205" s="66"/>
      <c r="T1205" s="66"/>
      <c r="U1205" s="66"/>
      <c r="V1205" s="66"/>
      <c r="W1205" s="66"/>
      <c r="X1205" s="66"/>
      <c r="Y1205" s="66"/>
      <c r="Z1205" s="66"/>
      <c r="AA1205" s="66"/>
    </row>
    <row r="1206" spans="1:27" x14ac:dyDescent="0.25">
      <c r="A1206" s="66"/>
      <c r="B1206" s="66"/>
      <c r="C1206" s="66"/>
      <c r="D1206" s="66"/>
      <c r="E1206" s="66"/>
      <c r="F1206" s="66"/>
      <c r="G1206" s="66"/>
      <c r="H1206" s="66"/>
      <c r="I1206" s="66"/>
      <c r="J1206" s="66"/>
      <c r="K1206" s="66"/>
      <c r="L1206" s="66"/>
      <c r="M1206" s="66"/>
      <c r="N1206" s="66"/>
      <c r="O1206" s="66"/>
      <c r="P1206" s="66"/>
      <c r="Q1206" s="66"/>
      <c r="R1206" s="66"/>
      <c r="S1206" s="66"/>
      <c r="T1206" s="66"/>
      <c r="U1206" s="66"/>
      <c r="V1206" s="66"/>
      <c r="W1206" s="66"/>
      <c r="X1206" s="66"/>
      <c r="Y1206" s="66"/>
      <c r="Z1206" s="66"/>
      <c r="AA1206" s="66"/>
    </row>
    <row r="1207" spans="1:27" x14ac:dyDescent="0.25">
      <c r="A1207" s="66"/>
      <c r="B1207" s="66"/>
      <c r="C1207" s="66"/>
      <c r="D1207" s="66"/>
      <c r="E1207" s="66"/>
      <c r="F1207" s="66"/>
      <c r="G1207" s="66"/>
      <c r="H1207" s="66"/>
      <c r="I1207" s="66"/>
      <c r="J1207" s="66"/>
      <c r="K1207" s="66"/>
      <c r="L1207" s="66"/>
      <c r="M1207" s="66"/>
      <c r="N1207" s="66"/>
      <c r="O1207" s="66"/>
      <c r="P1207" s="66"/>
      <c r="Q1207" s="66"/>
      <c r="R1207" s="66"/>
      <c r="S1207" s="66"/>
      <c r="T1207" s="66"/>
      <c r="U1207" s="66"/>
      <c r="V1207" s="66"/>
      <c r="W1207" s="66"/>
      <c r="X1207" s="66"/>
      <c r="Y1207" s="66"/>
      <c r="Z1207" s="66"/>
      <c r="AA1207" s="66"/>
    </row>
    <row r="1208" spans="1:27" x14ac:dyDescent="0.25">
      <c r="A1208" s="66"/>
      <c r="B1208" s="66"/>
      <c r="C1208" s="66"/>
      <c r="D1208" s="66"/>
      <c r="E1208" s="66"/>
      <c r="F1208" s="66"/>
      <c r="G1208" s="66"/>
      <c r="H1208" s="66"/>
      <c r="I1208" s="66"/>
      <c r="J1208" s="66"/>
      <c r="K1208" s="66"/>
      <c r="L1208" s="66"/>
      <c r="M1208" s="66"/>
      <c r="N1208" s="66"/>
      <c r="O1208" s="66"/>
      <c r="P1208" s="66"/>
      <c r="Q1208" s="66"/>
      <c r="R1208" s="66"/>
      <c r="S1208" s="66"/>
      <c r="T1208" s="66"/>
      <c r="U1208" s="66"/>
      <c r="V1208" s="66"/>
      <c r="W1208" s="66"/>
      <c r="X1208" s="66"/>
      <c r="Y1208" s="66"/>
      <c r="Z1208" s="66"/>
      <c r="AA1208" s="66"/>
    </row>
    <row r="1209" spans="1:27" x14ac:dyDescent="0.25">
      <c r="A1209" s="66"/>
      <c r="B1209" s="66"/>
      <c r="C1209" s="66"/>
      <c r="D1209" s="66"/>
      <c r="E1209" s="66"/>
      <c r="F1209" s="66"/>
      <c r="G1209" s="66"/>
      <c r="H1209" s="66"/>
      <c r="I1209" s="66"/>
      <c r="J1209" s="66"/>
      <c r="K1209" s="66"/>
      <c r="L1209" s="66"/>
      <c r="M1209" s="66"/>
      <c r="N1209" s="66"/>
      <c r="O1209" s="66"/>
      <c r="P1209" s="66"/>
      <c r="Q1209" s="66"/>
      <c r="R1209" s="66"/>
      <c r="S1209" s="66"/>
      <c r="T1209" s="66"/>
      <c r="U1209" s="66"/>
      <c r="V1209" s="66"/>
      <c r="W1209" s="66"/>
      <c r="X1209" s="66"/>
      <c r="Y1209" s="66"/>
      <c r="Z1209" s="66"/>
      <c r="AA1209" s="66"/>
    </row>
    <row r="1210" spans="1:27" x14ac:dyDescent="0.25">
      <c r="A1210" s="66"/>
      <c r="B1210" s="66"/>
      <c r="C1210" s="66"/>
      <c r="D1210" s="66"/>
      <c r="E1210" s="66"/>
      <c r="F1210" s="66"/>
      <c r="G1210" s="66"/>
      <c r="H1210" s="66"/>
      <c r="I1210" s="66"/>
      <c r="J1210" s="66"/>
      <c r="K1210" s="66"/>
      <c r="L1210" s="66"/>
      <c r="M1210" s="66"/>
      <c r="N1210" s="66"/>
      <c r="O1210" s="66"/>
      <c r="P1210" s="66"/>
      <c r="Q1210" s="66"/>
      <c r="R1210" s="66"/>
      <c r="S1210" s="66"/>
      <c r="T1210" s="66"/>
      <c r="U1210" s="66"/>
      <c r="V1210" s="66"/>
      <c r="W1210" s="66"/>
      <c r="X1210" s="66"/>
      <c r="Y1210" s="66"/>
      <c r="Z1210" s="66"/>
      <c r="AA1210" s="66"/>
    </row>
    <row r="1211" spans="1:27" x14ac:dyDescent="0.25">
      <c r="A1211" s="66"/>
      <c r="B1211" s="66"/>
      <c r="C1211" s="66"/>
      <c r="D1211" s="66"/>
      <c r="E1211" s="66"/>
      <c r="F1211" s="66"/>
      <c r="G1211" s="66"/>
      <c r="H1211" s="66"/>
      <c r="I1211" s="66"/>
      <c r="J1211" s="66"/>
      <c r="K1211" s="66"/>
      <c r="L1211" s="66"/>
      <c r="M1211" s="66"/>
      <c r="N1211" s="66"/>
      <c r="O1211" s="66"/>
      <c r="P1211" s="66"/>
      <c r="Q1211" s="66"/>
      <c r="R1211" s="66"/>
      <c r="S1211" s="66"/>
      <c r="T1211" s="66"/>
      <c r="U1211" s="66"/>
      <c r="V1211" s="66"/>
      <c r="W1211" s="66"/>
      <c r="X1211" s="66"/>
      <c r="Y1211" s="66"/>
      <c r="Z1211" s="66"/>
      <c r="AA1211" s="66"/>
    </row>
    <row r="1212" spans="1:27" x14ac:dyDescent="0.25">
      <c r="A1212" s="66"/>
      <c r="B1212" s="66"/>
      <c r="C1212" s="66"/>
      <c r="D1212" s="66"/>
      <c r="E1212" s="66"/>
      <c r="F1212" s="66"/>
      <c r="G1212" s="66"/>
      <c r="H1212" s="66"/>
      <c r="I1212" s="66"/>
      <c r="J1212" s="66"/>
      <c r="K1212" s="66"/>
      <c r="L1212" s="66"/>
      <c r="M1212" s="66"/>
      <c r="N1212" s="66"/>
      <c r="O1212" s="66"/>
      <c r="P1212" s="66"/>
      <c r="Q1212" s="66"/>
      <c r="R1212" s="66"/>
      <c r="S1212" s="66"/>
      <c r="T1212" s="66"/>
      <c r="U1212" s="66"/>
      <c r="V1212" s="66"/>
      <c r="W1212" s="66"/>
      <c r="X1212" s="66"/>
      <c r="Y1212" s="66"/>
      <c r="Z1212" s="66"/>
      <c r="AA1212" s="66"/>
    </row>
    <row r="1213" spans="1:27" x14ac:dyDescent="0.25">
      <c r="A1213" s="66"/>
      <c r="B1213" s="66"/>
      <c r="C1213" s="66"/>
      <c r="D1213" s="66"/>
      <c r="E1213" s="66"/>
      <c r="F1213" s="66"/>
      <c r="G1213" s="66"/>
      <c r="H1213" s="66"/>
      <c r="I1213" s="66"/>
      <c r="J1213" s="66"/>
      <c r="K1213" s="66"/>
      <c r="L1213" s="66"/>
      <c r="M1213" s="66"/>
      <c r="N1213" s="66"/>
      <c r="O1213" s="66"/>
      <c r="P1213" s="66"/>
      <c r="Q1213" s="66"/>
      <c r="R1213" s="66"/>
      <c r="S1213" s="66"/>
      <c r="T1213" s="66"/>
      <c r="U1213" s="66"/>
      <c r="V1213" s="66"/>
      <c r="W1213" s="66"/>
      <c r="X1213" s="66"/>
      <c r="Y1213" s="66"/>
      <c r="Z1213" s="66"/>
      <c r="AA1213" s="66"/>
    </row>
    <row r="1214" spans="1:27" x14ac:dyDescent="0.25">
      <c r="A1214" s="66"/>
      <c r="B1214" s="66"/>
      <c r="C1214" s="66"/>
      <c r="D1214" s="66"/>
      <c r="E1214" s="66"/>
      <c r="F1214" s="66"/>
      <c r="G1214" s="66"/>
      <c r="H1214" s="66"/>
      <c r="I1214" s="66"/>
      <c r="J1214" s="66"/>
      <c r="K1214" s="66"/>
      <c r="L1214" s="66"/>
      <c r="M1214" s="66"/>
      <c r="N1214" s="66"/>
      <c r="O1214" s="66"/>
      <c r="P1214" s="66"/>
      <c r="Q1214" s="66"/>
      <c r="R1214" s="66"/>
      <c r="S1214" s="66"/>
      <c r="T1214" s="66"/>
      <c r="U1214" s="66"/>
      <c r="V1214" s="66"/>
      <c r="W1214" s="66"/>
      <c r="X1214" s="66"/>
      <c r="Y1214" s="66"/>
      <c r="Z1214" s="66"/>
      <c r="AA1214" s="66"/>
    </row>
    <row r="1215" spans="1:27" x14ac:dyDescent="0.25">
      <c r="A1215" s="66"/>
      <c r="B1215" s="66"/>
      <c r="C1215" s="66"/>
      <c r="D1215" s="66"/>
      <c r="E1215" s="66"/>
      <c r="F1215" s="66"/>
      <c r="G1215" s="66"/>
      <c r="H1215" s="66"/>
      <c r="I1215" s="66"/>
      <c r="J1215" s="66"/>
      <c r="K1215" s="66"/>
      <c r="L1215" s="66"/>
      <c r="M1215" s="66"/>
      <c r="N1215" s="66"/>
      <c r="O1215" s="66"/>
      <c r="P1215" s="66"/>
      <c r="Q1215" s="66"/>
      <c r="R1215" s="66"/>
      <c r="S1215" s="66"/>
      <c r="T1215" s="66"/>
      <c r="U1215" s="66"/>
      <c r="V1215" s="66"/>
      <c r="W1215" s="66"/>
      <c r="X1215" s="66"/>
      <c r="Y1215" s="66"/>
      <c r="Z1215" s="66"/>
      <c r="AA1215" s="66"/>
    </row>
    <row r="1216" spans="1:27" x14ac:dyDescent="0.25">
      <c r="A1216" s="66"/>
      <c r="B1216" s="66"/>
      <c r="C1216" s="66"/>
      <c r="D1216" s="66"/>
      <c r="E1216" s="66"/>
      <c r="F1216" s="66"/>
      <c r="G1216" s="66"/>
      <c r="H1216" s="66"/>
      <c r="I1216" s="66"/>
      <c r="J1216" s="66"/>
      <c r="K1216" s="66"/>
      <c r="L1216" s="66"/>
      <c r="M1216" s="66"/>
      <c r="N1216" s="66"/>
      <c r="O1216" s="66"/>
      <c r="P1216" s="66"/>
      <c r="Q1216" s="66"/>
      <c r="R1216" s="66"/>
      <c r="S1216" s="66"/>
      <c r="T1216" s="66"/>
      <c r="U1216" s="66"/>
      <c r="V1216" s="66"/>
      <c r="W1216" s="66"/>
      <c r="X1216" s="66"/>
      <c r="Y1216" s="66"/>
      <c r="Z1216" s="66"/>
      <c r="AA1216" s="66"/>
    </row>
    <row r="1217" spans="1:27" x14ac:dyDescent="0.25">
      <c r="A1217" s="66"/>
      <c r="B1217" s="66"/>
      <c r="C1217" s="66"/>
      <c r="D1217" s="66"/>
      <c r="E1217" s="66"/>
      <c r="F1217" s="66"/>
      <c r="G1217" s="66"/>
      <c r="H1217" s="66"/>
      <c r="I1217" s="66"/>
      <c r="J1217" s="66"/>
      <c r="K1217" s="66"/>
      <c r="L1217" s="66"/>
      <c r="M1217" s="66"/>
      <c r="N1217" s="66"/>
      <c r="O1217" s="66"/>
      <c r="P1217" s="66"/>
      <c r="Q1217" s="66"/>
      <c r="R1217" s="66"/>
      <c r="S1217" s="66"/>
      <c r="T1217" s="66"/>
      <c r="U1217" s="66"/>
      <c r="V1217" s="66"/>
      <c r="W1217" s="66"/>
      <c r="X1217" s="66"/>
      <c r="Y1217" s="66"/>
      <c r="Z1217" s="66"/>
      <c r="AA1217" s="66"/>
    </row>
    <row r="1218" spans="1:27" x14ac:dyDescent="0.25">
      <c r="A1218" s="66"/>
      <c r="B1218" s="66"/>
      <c r="C1218" s="66"/>
      <c r="D1218" s="66"/>
      <c r="E1218" s="66"/>
      <c r="F1218" s="66"/>
      <c r="G1218" s="66"/>
      <c r="H1218" s="66"/>
      <c r="I1218" s="66"/>
      <c r="J1218" s="66"/>
      <c r="K1218" s="66"/>
      <c r="L1218" s="66"/>
      <c r="M1218" s="66"/>
      <c r="N1218" s="66"/>
      <c r="O1218" s="66"/>
      <c r="P1218" s="66"/>
      <c r="Q1218" s="66"/>
      <c r="R1218" s="66"/>
      <c r="S1218" s="66"/>
      <c r="T1218" s="66"/>
      <c r="U1218" s="66"/>
      <c r="V1218" s="66"/>
      <c r="W1218" s="66"/>
      <c r="X1218" s="66"/>
      <c r="Y1218" s="66"/>
      <c r="Z1218" s="66"/>
      <c r="AA1218" s="66"/>
    </row>
    <row r="1219" spans="1:27" x14ac:dyDescent="0.25">
      <c r="A1219" s="66"/>
      <c r="B1219" s="66"/>
      <c r="C1219" s="66"/>
      <c r="D1219" s="66"/>
      <c r="E1219" s="66"/>
      <c r="F1219" s="66"/>
      <c r="G1219" s="66"/>
      <c r="H1219" s="66"/>
      <c r="I1219" s="66"/>
      <c r="J1219" s="66"/>
      <c r="K1219" s="66"/>
      <c r="L1219" s="66"/>
      <c r="M1219" s="66"/>
      <c r="N1219" s="66"/>
      <c r="O1219" s="66"/>
      <c r="P1219" s="66"/>
      <c r="Q1219" s="66"/>
      <c r="R1219" s="66"/>
      <c r="S1219" s="66"/>
      <c r="T1219" s="66"/>
      <c r="U1219" s="66"/>
      <c r="V1219" s="66"/>
      <c r="W1219" s="66"/>
      <c r="X1219" s="66"/>
      <c r="Y1219" s="66"/>
      <c r="Z1219" s="66"/>
      <c r="AA1219" s="66"/>
    </row>
    <row r="1220" spans="1:27" x14ac:dyDescent="0.25">
      <c r="A1220" s="66"/>
      <c r="B1220" s="66"/>
      <c r="C1220" s="66"/>
      <c r="D1220" s="66"/>
      <c r="E1220" s="66"/>
      <c r="F1220" s="66"/>
      <c r="G1220" s="66"/>
      <c r="H1220" s="66"/>
      <c r="I1220" s="66"/>
      <c r="J1220" s="66"/>
      <c r="K1220" s="66"/>
      <c r="L1220" s="66"/>
      <c r="M1220" s="66"/>
      <c r="N1220" s="66"/>
      <c r="O1220" s="66"/>
      <c r="P1220" s="66"/>
      <c r="Q1220" s="66"/>
      <c r="R1220" s="66"/>
      <c r="S1220" s="66"/>
      <c r="T1220" s="66"/>
      <c r="U1220" s="66"/>
      <c r="V1220" s="66"/>
      <c r="W1220" s="66"/>
      <c r="X1220" s="66"/>
      <c r="Y1220" s="66"/>
      <c r="Z1220" s="66"/>
      <c r="AA1220" s="66"/>
    </row>
    <row r="1221" spans="1:27" x14ac:dyDescent="0.25">
      <c r="A1221" s="66"/>
      <c r="B1221" s="66"/>
      <c r="C1221" s="66"/>
      <c r="D1221" s="66"/>
      <c r="E1221" s="66"/>
      <c r="F1221" s="66"/>
      <c r="G1221" s="66"/>
      <c r="H1221" s="66"/>
      <c r="I1221" s="66"/>
      <c r="J1221" s="66"/>
      <c r="K1221" s="66"/>
      <c r="L1221" s="66"/>
      <c r="M1221" s="66"/>
      <c r="N1221" s="66"/>
      <c r="O1221" s="66"/>
      <c r="P1221" s="66"/>
      <c r="Q1221" s="66"/>
      <c r="R1221" s="66"/>
      <c r="S1221" s="66"/>
      <c r="T1221" s="66"/>
      <c r="U1221" s="66"/>
      <c r="V1221" s="66"/>
      <c r="W1221" s="66"/>
      <c r="X1221" s="66"/>
      <c r="Y1221" s="66"/>
      <c r="Z1221" s="66"/>
      <c r="AA1221" s="66"/>
    </row>
    <row r="1222" spans="1:27" x14ac:dyDescent="0.25">
      <c r="A1222" s="66"/>
      <c r="B1222" s="66"/>
      <c r="C1222" s="66"/>
      <c r="D1222" s="66"/>
      <c r="E1222" s="66"/>
      <c r="F1222" s="66"/>
      <c r="G1222" s="66"/>
      <c r="H1222" s="66"/>
      <c r="I1222" s="66"/>
      <c r="J1222" s="66"/>
      <c r="K1222" s="66"/>
      <c r="L1222" s="66"/>
      <c r="M1222" s="66"/>
      <c r="N1222" s="66"/>
      <c r="O1222" s="66"/>
      <c r="P1222" s="66"/>
      <c r="Q1222" s="66"/>
      <c r="R1222" s="66"/>
      <c r="S1222" s="66"/>
      <c r="T1222" s="66"/>
      <c r="U1222" s="66"/>
      <c r="V1222" s="66"/>
      <c r="W1222" s="66"/>
      <c r="X1222" s="66"/>
      <c r="Y1222" s="66"/>
      <c r="Z1222" s="66"/>
      <c r="AA1222" s="66"/>
    </row>
    <row r="1223" spans="1:27" x14ac:dyDescent="0.25">
      <c r="A1223" s="66"/>
      <c r="B1223" s="66"/>
      <c r="C1223" s="66"/>
      <c r="D1223" s="66"/>
      <c r="E1223" s="66"/>
      <c r="F1223" s="66"/>
      <c r="G1223" s="66"/>
      <c r="H1223" s="66"/>
      <c r="I1223" s="66"/>
      <c r="J1223" s="66"/>
      <c r="K1223" s="66"/>
      <c r="L1223" s="66"/>
      <c r="M1223" s="66"/>
      <c r="N1223" s="66"/>
      <c r="O1223" s="66"/>
      <c r="P1223" s="66"/>
      <c r="Q1223" s="66"/>
      <c r="R1223" s="66"/>
      <c r="S1223" s="66"/>
      <c r="T1223" s="66"/>
      <c r="U1223" s="66"/>
      <c r="V1223" s="66"/>
      <c r="W1223" s="66"/>
      <c r="X1223" s="66"/>
      <c r="Y1223" s="66"/>
      <c r="Z1223" s="66"/>
      <c r="AA1223" s="66"/>
    </row>
    <row r="1224" spans="1:27" x14ac:dyDescent="0.25">
      <c r="A1224" s="66"/>
      <c r="B1224" s="66"/>
      <c r="C1224" s="66"/>
      <c r="D1224" s="66"/>
      <c r="E1224" s="66"/>
      <c r="F1224" s="66"/>
      <c r="G1224" s="66"/>
      <c r="H1224" s="66"/>
      <c r="I1224" s="66"/>
      <c r="J1224" s="66"/>
      <c r="K1224" s="66"/>
      <c r="L1224" s="66"/>
      <c r="M1224" s="66"/>
      <c r="N1224" s="66"/>
      <c r="O1224" s="66"/>
      <c r="P1224" s="66"/>
      <c r="Q1224" s="66"/>
      <c r="R1224" s="66"/>
      <c r="S1224" s="66"/>
      <c r="T1224" s="66"/>
      <c r="U1224" s="66"/>
      <c r="V1224" s="66"/>
      <c r="W1224" s="66"/>
      <c r="X1224" s="66"/>
      <c r="Y1224" s="66"/>
      <c r="Z1224" s="66"/>
      <c r="AA1224" s="66"/>
    </row>
    <row r="1225" spans="1:27" x14ac:dyDescent="0.25">
      <c r="A1225" s="66"/>
      <c r="B1225" s="66"/>
      <c r="C1225" s="66"/>
      <c r="D1225" s="66"/>
      <c r="E1225" s="66"/>
      <c r="F1225" s="66"/>
      <c r="G1225" s="66"/>
      <c r="H1225" s="66"/>
      <c r="I1225" s="66"/>
      <c r="J1225" s="66"/>
      <c r="K1225" s="66"/>
      <c r="L1225" s="66"/>
      <c r="M1225" s="66"/>
      <c r="N1225" s="66"/>
      <c r="O1225" s="66"/>
      <c r="P1225" s="66"/>
      <c r="Q1225" s="66"/>
      <c r="R1225" s="66"/>
      <c r="S1225" s="66"/>
      <c r="T1225" s="66"/>
      <c r="U1225" s="66"/>
      <c r="V1225" s="66"/>
      <c r="W1225" s="66"/>
      <c r="X1225" s="66"/>
      <c r="Y1225" s="66"/>
      <c r="Z1225" s="66"/>
      <c r="AA1225" s="66"/>
    </row>
    <row r="1226" spans="1:27" x14ac:dyDescent="0.25">
      <c r="A1226" s="66"/>
      <c r="B1226" s="66"/>
      <c r="C1226" s="66"/>
      <c r="D1226" s="66"/>
      <c r="E1226" s="66"/>
      <c r="F1226" s="66"/>
      <c r="G1226" s="66"/>
      <c r="H1226" s="66"/>
      <c r="I1226" s="66"/>
      <c r="J1226" s="66"/>
      <c r="K1226" s="66"/>
      <c r="L1226" s="66"/>
      <c r="M1226" s="66"/>
      <c r="N1226" s="66"/>
      <c r="O1226" s="66"/>
      <c r="P1226" s="66"/>
      <c r="Q1226" s="66"/>
      <c r="R1226" s="66"/>
      <c r="S1226" s="66"/>
      <c r="T1226" s="66"/>
      <c r="U1226" s="66"/>
      <c r="V1226" s="66"/>
      <c r="W1226" s="66"/>
      <c r="X1226" s="66"/>
      <c r="Y1226" s="66"/>
      <c r="Z1226" s="66"/>
      <c r="AA1226" s="66"/>
    </row>
    <row r="1227" spans="1:27" x14ac:dyDescent="0.25">
      <c r="A1227" s="66"/>
      <c r="B1227" s="66"/>
      <c r="C1227" s="66"/>
      <c r="D1227" s="66"/>
      <c r="E1227" s="66"/>
      <c r="F1227" s="66"/>
      <c r="G1227" s="66"/>
      <c r="H1227" s="66"/>
      <c r="I1227" s="66"/>
      <c r="J1227" s="66"/>
      <c r="K1227" s="66"/>
      <c r="L1227" s="66"/>
      <c r="M1227" s="66"/>
      <c r="N1227" s="66"/>
      <c r="O1227" s="66"/>
      <c r="P1227" s="66"/>
      <c r="Q1227" s="66"/>
      <c r="R1227" s="66"/>
      <c r="S1227" s="66"/>
      <c r="T1227" s="66"/>
      <c r="U1227" s="66"/>
      <c r="V1227" s="66"/>
      <c r="W1227" s="66"/>
      <c r="X1227" s="66"/>
      <c r="Y1227" s="66"/>
      <c r="Z1227" s="66"/>
      <c r="AA1227" s="66"/>
    </row>
    <row r="1228" spans="1:27" x14ac:dyDescent="0.25">
      <c r="A1228" s="66"/>
      <c r="B1228" s="66"/>
      <c r="C1228" s="66"/>
      <c r="D1228" s="66"/>
      <c r="E1228" s="66"/>
      <c r="F1228" s="66"/>
      <c r="G1228" s="66"/>
      <c r="H1228" s="66"/>
      <c r="I1228" s="66"/>
      <c r="J1228" s="66"/>
      <c r="K1228" s="66"/>
      <c r="L1228" s="66"/>
      <c r="M1228" s="66"/>
      <c r="N1228" s="66"/>
      <c r="O1228" s="66"/>
      <c r="P1228" s="66"/>
      <c r="Q1228" s="66"/>
      <c r="R1228" s="66"/>
      <c r="S1228" s="66"/>
      <c r="T1228" s="66"/>
      <c r="U1228" s="66"/>
      <c r="V1228" s="66"/>
      <c r="W1228" s="66"/>
      <c r="X1228" s="66"/>
      <c r="Y1228" s="66"/>
      <c r="Z1228" s="66"/>
      <c r="AA1228" s="66"/>
    </row>
    <row r="1229" spans="1:27" x14ac:dyDescent="0.25">
      <c r="A1229" s="66"/>
      <c r="B1229" s="66"/>
      <c r="C1229" s="66"/>
      <c r="D1229" s="66"/>
      <c r="E1229" s="66"/>
      <c r="F1229" s="66"/>
      <c r="G1229" s="66"/>
      <c r="H1229" s="66"/>
      <c r="I1229" s="66"/>
      <c r="J1229" s="66"/>
      <c r="K1229" s="66"/>
      <c r="L1229" s="66"/>
      <c r="M1229" s="66"/>
      <c r="N1229" s="66"/>
      <c r="O1229" s="66"/>
      <c r="P1229" s="66"/>
      <c r="Q1229" s="66"/>
      <c r="R1229" s="66"/>
      <c r="S1229" s="66"/>
      <c r="T1229" s="66"/>
      <c r="U1229" s="66"/>
      <c r="V1229" s="66"/>
      <c r="W1229" s="66"/>
      <c r="X1229" s="66"/>
      <c r="Y1229" s="66"/>
      <c r="Z1229" s="66"/>
      <c r="AA1229" s="66"/>
    </row>
    <row r="1230" spans="1:27" x14ac:dyDescent="0.25">
      <c r="A1230" s="66"/>
      <c r="B1230" s="66"/>
      <c r="C1230" s="66"/>
      <c r="D1230" s="66"/>
      <c r="E1230" s="66"/>
      <c r="F1230" s="66"/>
      <c r="G1230" s="66"/>
      <c r="H1230" s="66"/>
      <c r="I1230" s="66"/>
      <c r="J1230" s="66"/>
      <c r="K1230" s="66"/>
      <c r="L1230" s="66"/>
      <c r="M1230" s="66"/>
      <c r="N1230" s="66"/>
      <c r="O1230" s="66"/>
      <c r="P1230" s="66"/>
      <c r="Q1230" s="66"/>
      <c r="R1230" s="66"/>
      <c r="S1230" s="66"/>
      <c r="T1230" s="66"/>
      <c r="U1230" s="66"/>
      <c r="V1230" s="66"/>
      <c r="W1230" s="66"/>
      <c r="X1230" s="66"/>
      <c r="Y1230" s="66"/>
      <c r="Z1230" s="66"/>
      <c r="AA1230" s="66"/>
    </row>
    <row r="1231" spans="1:27" x14ac:dyDescent="0.25">
      <c r="A1231" s="66"/>
      <c r="B1231" s="66"/>
      <c r="C1231" s="66"/>
      <c r="D1231" s="66"/>
      <c r="E1231" s="66"/>
      <c r="F1231" s="66"/>
      <c r="G1231" s="66"/>
      <c r="H1231" s="66"/>
      <c r="I1231" s="66"/>
      <c r="J1231" s="66"/>
      <c r="K1231" s="66"/>
      <c r="L1231" s="66"/>
      <c r="M1231" s="66"/>
      <c r="N1231" s="66"/>
      <c r="O1231" s="66"/>
      <c r="P1231" s="66"/>
      <c r="Q1231" s="66"/>
      <c r="R1231" s="66"/>
      <c r="S1231" s="66"/>
      <c r="T1231" s="66"/>
      <c r="U1231" s="66"/>
      <c r="V1231" s="66"/>
      <c r="W1231" s="66"/>
      <c r="X1231" s="66"/>
      <c r="Y1231" s="66"/>
      <c r="Z1231" s="66"/>
      <c r="AA1231" s="66"/>
    </row>
    <row r="1232" spans="1:27" x14ac:dyDescent="0.25">
      <c r="A1232" s="66"/>
      <c r="B1232" s="66"/>
      <c r="C1232" s="66"/>
      <c r="D1232" s="66"/>
      <c r="E1232" s="66"/>
      <c r="F1232" s="66"/>
      <c r="G1232" s="66"/>
      <c r="H1232" s="66"/>
      <c r="I1232" s="66"/>
      <c r="J1232" s="66"/>
      <c r="K1232" s="66"/>
      <c r="L1232" s="66"/>
      <c r="M1232" s="66"/>
      <c r="N1232" s="66"/>
      <c r="O1232" s="66"/>
      <c r="P1232" s="66"/>
      <c r="Q1232" s="66"/>
      <c r="R1232" s="66"/>
      <c r="S1232" s="66"/>
      <c r="T1232" s="66"/>
      <c r="U1232" s="66"/>
      <c r="V1232" s="66"/>
      <c r="W1232" s="66"/>
      <c r="X1232" s="66"/>
      <c r="Y1232" s="66"/>
      <c r="Z1232" s="66"/>
      <c r="AA1232" s="66"/>
    </row>
    <row r="1233" spans="1:27" x14ac:dyDescent="0.25">
      <c r="A1233" s="66"/>
      <c r="B1233" s="66"/>
      <c r="C1233" s="66"/>
      <c r="D1233" s="66"/>
      <c r="E1233" s="66"/>
      <c r="F1233" s="66"/>
      <c r="G1233" s="66"/>
      <c r="H1233" s="66"/>
      <c r="I1233" s="66"/>
      <c r="J1233" s="66"/>
      <c r="K1233" s="66"/>
      <c r="L1233" s="66"/>
      <c r="M1233" s="66"/>
      <c r="N1233" s="66"/>
      <c r="O1233" s="66"/>
      <c r="P1233" s="66"/>
      <c r="Q1233" s="66"/>
      <c r="R1233" s="66"/>
      <c r="S1233" s="66"/>
      <c r="T1233" s="66"/>
      <c r="U1233" s="66"/>
      <c r="V1233" s="66"/>
      <c r="W1233" s="66"/>
      <c r="X1233" s="66"/>
      <c r="Y1233" s="66"/>
      <c r="Z1233" s="66"/>
      <c r="AA1233" s="66"/>
    </row>
    <row r="1234" spans="1:27" x14ac:dyDescent="0.25">
      <c r="A1234" s="66"/>
      <c r="B1234" s="66"/>
      <c r="C1234" s="66"/>
      <c r="D1234" s="66"/>
      <c r="E1234" s="66"/>
      <c r="F1234" s="66"/>
      <c r="G1234" s="66"/>
      <c r="H1234" s="66"/>
      <c r="I1234" s="66"/>
      <c r="J1234" s="66"/>
      <c r="K1234" s="66"/>
      <c r="L1234" s="66"/>
      <c r="M1234" s="66"/>
      <c r="N1234" s="66"/>
      <c r="O1234" s="66"/>
      <c r="P1234" s="66"/>
      <c r="Q1234" s="66"/>
      <c r="R1234" s="66"/>
      <c r="S1234" s="66"/>
      <c r="T1234" s="66"/>
      <c r="U1234" s="66"/>
      <c r="V1234" s="66"/>
      <c r="W1234" s="66"/>
      <c r="X1234" s="66"/>
      <c r="Y1234" s="66"/>
      <c r="Z1234" s="66"/>
      <c r="AA1234" s="66"/>
    </row>
    <row r="1235" spans="1:27" x14ac:dyDescent="0.25">
      <c r="A1235" s="66"/>
      <c r="B1235" s="66"/>
      <c r="C1235" s="66"/>
      <c r="D1235" s="66"/>
      <c r="E1235" s="66"/>
      <c r="F1235" s="66"/>
      <c r="G1235" s="66"/>
      <c r="H1235" s="66"/>
      <c r="I1235" s="66"/>
      <c r="J1235" s="66"/>
      <c r="K1235" s="66"/>
      <c r="L1235" s="66"/>
      <c r="M1235" s="66"/>
      <c r="N1235" s="66"/>
      <c r="O1235" s="66"/>
      <c r="P1235" s="66"/>
      <c r="Q1235" s="66"/>
      <c r="R1235" s="66"/>
      <c r="S1235" s="66"/>
      <c r="T1235" s="66"/>
      <c r="U1235" s="66"/>
      <c r="V1235" s="66"/>
      <c r="W1235" s="66"/>
      <c r="X1235" s="66"/>
      <c r="Y1235" s="66"/>
      <c r="Z1235" s="66"/>
      <c r="AA1235" s="66"/>
    </row>
    <row r="1236" spans="1:27" x14ac:dyDescent="0.25">
      <c r="A1236" s="66"/>
      <c r="B1236" s="66"/>
      <c r="C1236" s="66"/>
      <c r="D1236" s="66"/>
      <c r="E1236" s="66"/>
      <c r="F1236" s="66"/>
      <c r="G1236" s="66"/>
      <c r="H1236" s="66"/>
      <c r="I1236" s="66"/>
      <c r="J1236" s="66"/>
      <c r="K1236" s="66"/>
      <c r="L1236" s="66"/>
      <c r="M1236" s="66"/>
      <c r="N1236" s="66"/>
      <c r="O1236" s="66"/>
      <c r="P1236" s="66"/>
      <c r="Q1236" s="66"/>
      <c r="R1236" s="66"/>
      <c r="S1236" s="66"/>
      <c r="T1236" s="66"/>
      <c r="U1236" s="66"/>
      <c r="V1236" s="66"/>
      <c r="W1236" s="66"/>
      <c r="X1236" s="66"/>
      <c r="Y1236" s="66"/>
      <c r="Z1236" s="66"/>
      <c r="AA1236" s="66"/>
    </row>
    <row r="1237" spans="1:27" x14ac:dyDescent="0.25">
      <c r="A1237" s="66"/>
      <c r="B1237" s="66"/>
      <c r="C1237" s="66"/>
      <c r="D1237" s="66"/>
      <c r="E1237" s="66"/>
      <c r="F1237" s="66"/>
      <c r="G1237" s="66"/>
      <c r="H1237" s="66"/>
      <c r="I1237" s="66"/>
      <c r="J1237" s="66"/>
      <c r="K1237" s="66"/>
      <c r="L1237" s="66"/>
      <c r="M1237" s="66"/>
      <c r="N1237" s="66"/>
      <c r="O1237" s="66"/>
      <c r="P1237" s="66"/>
      <c r="Q1237" s="66"/>
      <c r="R1237" s="66"/>
      <c r="S1237" s="66"/>
      <c r="T1237" s="66"/>
      <c r="U1237" s="66"/>
      <c r="V1237" s="66"/>
      <c r="W1237" s="66"/>
      <c r="X1237" s="66"/>
      <c r="Y1237" s="66"/>
      <c r="Z1237" s="66"/>
      <c r="AA1237" s="66"/>
    </row>
    <row r="1238" spans="1:27" x14ac:dyDescent="0.25">
      <c r="A1238" s="66"/>
      <c r="B1238" s="66"/>
      <c r="C1238" s="66"/>
      <c r="D1238" s="66"/>
      <c r="E1238" s="66"/>
      <c r="F1238" s="66"/>
      <c r="G1238" s="66"/>
      <c r="H1238" s="66"/>
      <c r="I1238" s="66"/>
      <c r="J1238" s="66"/>
      <c r="K1238" s="66"/>
      <c r="L1238" s="66"/>
      <c r="M1238" s="66"/>
      <c r="N1238" s="66"/>
      <c r="O1238" s="66"/>
      <c r="P1238" s="66"/>
      <c r="Q1238" s="66"/>
      <c r="R1238" s="66"/>
      <c r="S1238" s="66"/>
      <c r="T1238" s="66"/>
      <c r="U1238" s="66"/>
      <c r="V1238" s="66"/>
      <c r="W1238" s="66"/>
      <c r="X1238" s="66"/>
      <c r="Y1238" s="66"/>
      <c r="Z1238" s="66"/>
      <c r="AA1238" s="66"/>
    </row>
    <row r="1239" spans="1:27" x14ac:dyDescent="0.25">
      <c r="A1239" s="66"/>
      <c r="B1239" s="66"/>
      <c r="C1239" s="66"/>
      <c r="D1239" s="66"/>
      <c r="E1239" s="66"/>
      <c r="F1239" s="66"/>
      <c r="G1239" s="66"/>
      <c r="H1239" s="66"/>
      <c r="I1239" s="66"/>
      <c r="J1239" s="66"/>
      <c r="K1239" s="66"/>
      <c r="L1239" s="66"/>
      <c r="M1239" s="66"/>
      <c r="N1239" s="66"/>
      <c r="O1239" s="66"/>
      <c r="P1239" s="66"/>
      <c r="Q1239" s="66"/>
      <c r="R1239" s="66"/>
      <c r="S1239" s="66"/>
      <c r="T1239" s="66"/>
      <c r="U1239" s="66"/>
      <c r="V1239" s="66"/>
      <c r="W1239" s="66"/>
      <c r="X1239" s="66"/>
      <c r="Y1239" s="66"/>
      <c r="Z1239" s="66"/>
      <c r="AA1239" s="66"/>
    </row>
    <row r="1240" spans="1:27" x14ac:dyDescent="0.25">
      <c r="A1240" s="66"/>
      <c r="B1240" s="66"/>
      <c r="C1240" s="66"/>
      <c r="D1240" s="66"/>
      <c r="E1240" s="66"/>
      <c r="F1240" s="66"/>
      <c r="G1240" s="66"/>
      <c r="H1240" s="66"/>
      <c r="I1240" s="66"/>
      <c r="J1240" s="66"/>
      <c r="K1240" s="66"/>
      <c r="L1240" s="66"/>
      <c r="M1240" s="66"/>
      <c r="N1240" s="66"/>
      <c r="O1240" s="66"/>
      <c r="P1240" s="66"/>
      <c r="Q1240" s="66"/>
      <c r="R1240" s="66"/>
      <c r="S1240" s="66"/>
      <c r="T1240" s="66"/>
      <c r="U1240" s="66"/>
      <c r="V1240" s="66"/>
      <c r="W1240" s="66"/>
      <c r="X1240" s="66"/>
      <c r="Y1240" s="66"/>
      <c r="Z1240" s="66"/>
      <c r="AA1240" s="66"/>
    </row>
    <row r="1241" spans="1:27" x14ac:dyDescent="0.25">
      <c r="A1241" s="66"/>
      <c r="B1241" s="66"/>
      <c r="C1241" s="66"/>
      <c r="D1241" s="66"/>
      <c r="E1241" s="66"/>
      <c r="F1241" s="66"/>
      <c r="G1241" s="66"/>
      <c r="H1241" s="66"/>
      <c r="I1241" s="66"/>
      <c r="J1241" s="66"/>
      <c r="K1241" s="66"/>
      <c r="L1241" s="66"/>
      <c r="M1241" s="66"/>
      <c r="N1241" s="66"/>
      <c r="O1241" s="66"/>
      <c r="P1241" s="66"/>
      <c r="Q1241" s="66"/>
      <c r="R1241" s="66"/>
      <c r="S1241" s="66"/>
      <c r="T1241" s="66"/>
      <c r="U1241" s="66"/>
      <c r="V1241" s="66"/>
      <c r="W1241" s="66"/>
      <c r="X1241" s="66"/>
      <c r="Y1241" s="66"/>
      <c r="Z1241" s="66"/>
      <c r="AA1241" s="66"/>
    </row>
    <row r="1242" spans="1:27" x14ac:dyDescent="0.25">
      <c r="A1242" s="66"/>
      <c r="B1242" s="66"/>
      <c r="C1242" s="66"/>
      <c r="D1242" s="66"/>
      <c r="E1242" s="66"/>
      <c r="F1242" s="66"/>
      <c r="G1242" s="66"/>
      <c r="H1242" s="66"/>
      <c r="I1242" s="66"/>
      <c r="J1242" s="66"/>
      <c r="K1242" s="66"/>
      <c r="L1242" s="66"/>
      <c r="M1242" s="66"/>
      <c r="N1242" s="66"/>
      <c r="O1242" s="66"/>
      <c r="P1242" s="66"/>
      <c r="Q1242" s="66"/>
      <c r="R1242" s="66"/>
      <c r="S1242" s="66"/>
      <c r="T1242" s="66"/>
      <c r="U1242" s="66"/>
      <c r="V1242" s="66"/>
      <c r="W1242" s="66"/>
      <c r="X1242" s="66"/>
      <c r="Y1242" s="66"/>
      <c r="Z1242" s="66"/>
      <c r="AA1242" s="66"/>
    </row>
    <row r="1243" spans="1:27" x14ac:dyDescent="0.25">
      <c r="A1243" s="66"/>
      <c r="B1243" s="66"/>
      <c r="C1243" s="66"/>
      <c r="D1243" s="66"/>
      <c r="E1243" s="66"/>
      <c r="F1243" s="66"/>
      <c r="G1243" s="66"/>
      <c r="H1243" s="66"/>
      <c r="I1243" s="66"/>
      <c r="J1243" s="66"/>
      <c r="K1243" s="66"/>
      <c r="L1243" s="66"/>
      <c r="M1243" s="66"/>
      <c r="N1243" s="66"/>
      <c r="O1243" s="66"/>
      <c r="P1243" s="66"/>
      <c r="Q1243" s="66"/>
      <c r="R1243" s="66"/>
      <c r="S1243" s="66"/>
      <c r="T1243" s="66"/>
      <c r="U1243" s="66"/>
      <c r="V1243" s="66"/>
      <c r="W1243" s="66"/>
      <c r="X1243" s="66"/>
      <c r="Y1243" s="66"/>
      <c r="Z1243" s="66"/>
      <c r="AA1243" s="66"/>
    </row>
    <row r="1244" spans="1:27" x14ac:dyDescent="0.25">
      <c r="A1244" s="66"/>
      <c r="B1244" s="66"/>
      <c r="C1244" s="66"/>
      <c r="D1244" s="66"/>
      <c r="E1244" s="66"/>
      <c r="F1244" s="66"/>
      <c r="G1244" s="66"/>
      <c r="H1244" s="66"/>
      <c r="I1244" s="66"/>
      <c r="J1244" s="66"/>
      <c r="K1244" s="66"/>
      <c r="L1244" s="66"/>
      <c r="M1244" s="66"/>
      <c r="N1244" s="66"/>
      <c r="O1244" s="66"/>
      <c r="P1244" s="66"/>
      <c r="Q1244" s="66"/>
      <c r="R1244" s="66"/>
      <c r="S1244" s="66"/>
      <c r="T1244" s="66"/>
      <c r="U1244" s="66"/>
      <c r="V1244" s="66"/>
      <c r="W1244" s="66"/>
      <c r="X1244" s="66"/>
      <c r="Y1244" s="66"/>
      <c r="Z1244" s="66"/>
      <c r="AA1244" s="66"/>
    </row>
    <row r="1245" spans="1:27" x14ac:dyDescent="0.25">
      <c r="A1245" s="66"/>
      <c r="B1245" s="66"/>
      <c r="C1245" s="66"/>
      <c r="D1245" s="66"/>
      <c r="E1245" s="66"/>
      <c r="F1245" s="66"/>
      <c r="G1245" s="66"/>
      <c r="H1245" s="66"/>
      <c r="I1245" s="66"/>
      <c r="J1245" s="66"/>
      <c r="K1245" s="66"/>
      <c r="L1245" s="66"/>
      <c r="M1245" s="66"/>
      <c r="N1245" s="66"/>
      <c r="O1245" s="66"/>
      <c r="P1245" s="66"/>
      <c r="Q1245" s="66"/>
      <c r="R1245" s="66"/>
      <c r="S1245" s="66"/>
      <c r="T1245" s="66"/>
      <c r="U1245" s="66"/>
      <c r="V1245" s="66"/>
      <c r="W1245" s="66"/>
      <c r="X1245" s="66"/>
      <c r="Y1245" s="66"/>
      <c r="Z1245" s="66"/>
      <c r="AA1245" s="66"/>
    </row>
    <row r="1246" spans="1:27" x14ac:dyDescent="0.25">
      <c r="A1246" s="66"/>
      <c r="B1246" s="66"/>
      <c r="C1246" s="66"/>
      <c r="D1246" s="66"/>
      <c r="E1246" s="66"/>
      <c r="F1246" s="66"/>
      <c r="G1246" s="66"/>
      <c r="H1246" s="66"/>
      <c r="I1246" s="66"/>
      <c r="J1246" s="66"/>
      <c r="K1246" s="66"/>
      <c r="L1246" s="66"/>
      <c r="M1246" s="66"/>
      <c r="N1246" s="66"/>
      <c r="O1246" s="66"/>
      <c r="P1246" s="66"/>
      <c r="Q1246" s="66"/>
      <c r="R1246" s="66"/>
      <c r="S1246" s="66"/>
      <c r="T1246" s="66"/>
      <c r="U1246" s="66"/>
      <c r="V1246" s="66"/>
      <c r="W1246" s="66"/>
      <c r="X1246" s="66"/>
      <c r="Y1246" s="66"/>
      <c r="Z1246" s="66"/>
      <c r="AA1246" s="66"/>
    </row>
    <row r="1247" spans="1:27" x14ac:dyDescent="0.25">
      <c r="A1247" s="66"/>
      <c r="B1247" s="66"/>
      <c r="C1247" s="66"/>
      <c r="D1247" s="66"/>
      <c r="E1247" s="66"/>
      <c r="F1247" s="66"/>
      <c r="G1247" s="66"/>
      <c r="H1247" s="66"/>
      <c r="I1247" s="66"/>
      <c r="J1247" s="66"/>
      <c r="K1247" s="66"/>
      <c r="L1247" s="66"/>
      <c r="M1247" s="66"/>
      <c r="N1247" s="66"/>
      <c r="O1247" s="66"/>
      <c r="P1247" s="66"/>
      <c r="Q1247" s="66"/>
      <c r="R1247" s="66"/>
      <c r="S1247" s="66"/>
      <c r="T1247" s="66"/>
      <c r="U1247" s="66"/>
      <c r="V1247" s="66"/>
      <c r="W1247" s="66"/>
      <c r="X1247" s="66"/>
      <c r="Y1247" s="66"/>
      <c r="Z1247" s="66"/>
      <c r="AA1247" s="66"/>
    </row>
    <row r="1248" spans="1:27" x14ac:dyDescent="0.25">
      <c r="A1248" s="66"/>
      <c r="B1248" s="66"/>
      <c r="C1248" s="66"/>
      <c r="D1248" s="66"/>
      <c r="E1248" s="66"/>
      <c r="F1248" s="66"/>
      <c r="G1248" s="66"/>
      <c r="H1248" s="66"/>
      <c r="I1248" s="66"/>
      <c r="J1248" s="66"/>
      <c r="K1248" s="66"/>
      <c r="L1248" s="66"/>
      <c r="M1248" s="66"/>
      <c r="N1248" s="66"/>
      <c r="O1248" s="66"/>
      <c r="P1248" s="66"/>
      <c r="Q1248" s="66"/>
      <c r="R1248" s="66"/>
      <c r="S1248" s="66"/>
      <c r="T1248" s="66"/>
      <c r="U1248" s="66"/>
      <c r="V1248" s="66"/>
      <c r="W1248" s="66"/>
      <c r="X1248" s="66"/>
      <c r="Y1248" s="66"/>
      <c r="Z1248" s="66"/>
      <c r="AA1248" s="66"/>
    </row>
    <row r="1249" spans="1:27" x14ac:dyDescent="0.25">
      <c r="A1249" s="66"/>
      <c r="B1249" s="66"/>
      <c r="C1249" s="66"/>
      <c r="D1249" s="66"/>
      <c r="E1249" s="66"/>
      <c r="F1249" s="66"/>
      <c r="G1249" s="66"/>
      <c r="H1249" s="66"/>
      <c r="I1249" s="66"/>
      <c r="J1249" s="66"/>
      <c r="K1249" s="66"/>
      <c r="L1249" s="66"/>
      <c r="M1249" s="66"/>
      <c r="N1249" s="66"/>
      <c r="O1249" s="66"/>
      <c r="P1249" s="66"/>
      <c r="Q1249" s="66"/>
      <c r="R1249" s="66"/>
      <c r="S1249" s="66"/>
      <c r="T1249" s="66"/>
      <c r="U1249" s="66"/>
      <c r="V1249" s="66"/>
      <c r="W1249" s="66"/>
      <c r="X1249" s="66"/>
      <c r="Y1249" s="66"/>
      <c r="Z1249" s="66"/>
      <c r="AA1249" s="66"/>
    </row>
    <row r="1250" spans="1:27" x14ac:dyDescent="0.25">
      <c r="A1250" s="66"/>
      <c r="B1250" s="66"/>
      <c r="C1250" s="66"/>
      <c r="D1250" s="66"/>
      <c r="E1250" s="66"/>
      <c r="F1250" s="66"/>
      <c r="G1250" s="66"/>
      <c r="H1250" s="66"/>
      <c r="I1250" s="66"/>
      <c r="J1250" s="66"/>
      <c r="K1250" s="66"/>
      <c r="L1250" s="66"/>
      <c r="M1250" s="66"/>
      <c r="N1250" s="66"/>
      <c r="O1250" s="66"/>
      <c r="P1250" s="66"/>
      <c r="Q1250" s="66"/>
      <c r="R1250" s="66"/>
      <c r="S1250" s="66"/>
      <c r="T1250" s="66"/>
      <c r="U1250" s="66"/>
      <c r="V1250" s="66"/>
      <c r="W1250" s="66"/>
      <c r="X1250" s="66"/>
      <c r="Y1250" s="66"/>
      <c r="Z1250" s="66"/>
      <c r="AA1250" s="66"/>
    </row>
    <row r="1251" spans="1:27" x14ac:dyDescent="0.25">
      <c r="A1251" s="66"/>
      <c r="B1251" s="66"/>
      <c r="C1251" s="66"/>
      <c r="D1251" s="66"/>
      <c r="E1251" s="66"/>
      <c r="F1251" s="66"/>
      <c r="G1251" s="66"/>
      <c r="H1251" s="66"/>
      <c r="I1251" s="66"/>
      <c r="J1251" s="66"/>
      <c r="K1251" s="66"/>
      <c r="L1251" s="66"/>
      <c r="M1251" s="66"/>
      <c r="N1251" s="66"/>
      <c r="O1251" s="66"/>
      <c r="P1251" s="66"/>
      <c r="Q1251" s="66"/>
      <c r="R1251" s="66"/>
      <c r="S1251" s="66"/>
      <c r="T1251" s="66"/>
      <c r="U1251" s="66"/>
      <c r="V1251" s="66"/>
      <c r="W1251" s="66"/>
      <c r="X1251" s="66"/>
      <c r="Y1251" s="66"/>
      <c r="Z1251" s="66"/>
      <c r="AA1251" s="66"/>
    </row>
    <row r="1252" spans="1:27" x14ac:dyDescent="0.25">
      <c r="A1252" s="66"/>
      <c r="B1252" s="66"/>
      <c r="C1252" s="66"/>
      <c r="D1252" s="66"/>
      <c r="E1252" s="66"/>
      <c r="F1252" s="66"/>
      <c r="G1252" s="66"/>
      <c r="H1252" s="66"/>
      <c r="I1252" s="66"/>
      <c r="J1252" s="66"/>
      <c r="K1252" s="66"/>
      <c r="L1252" s="66"/>
      <c r="M1252" s="66"/>
      <c r="N1252" s="66"/>
      <c r="O1252" s="66"/>
      <c r="P1252" s="66"/>
      <c r="Q1252" s="66"/>
      <c r="R1252" s="66"/>
      <c r="S1252" s="66"/>
      <c r="T1252" s="66"/>
      <c r="U1252" s="66"/>
      <c r="V1252" s="66"/>
      <c r="W1252" s="66"/>
      <c r="X1252" s="66"/>
      <c r="Y1252" s="66"/>
      <c r="Z1252" s="66"/>
      <c r="AA1252" s="66"/>
    </row>
    <row r="1253" spans="1:27" x14ac:dyDescent="0.25">
      <c r="A1253" s="66"/>
      <c r="B1253" s="66"/>
      <c r="C1253" s="66"/>
      <c r="D1253" s="66"/>
      <c r="E1253" s="66"/>
      <c r="F1253" s="66"/>
      <c r="G1253" s="66"/>
      <c r="H1253" s="66"/>
      <c r="I1253" s="66"/>
      <c r="J1253" s="66"/>
      <c r="K1253" s="66"/>
      <c r="L1253" s="66"/>
      <c r="M1253" s="66"/>
      <c r="N1253" s="66"/>
      <c r="O1253" s="66"/>
      <c r="P1253" s="66"/>
      <c r="Q1253" s="66"/>
      <c r="R1253" s="66"/>
      <c r="S1253" s="66"/>
      <c r="T1253" s="66"/>
      <c r="U1253" s="66"/>
      <c r="V1253" s="66"/>
      <c r="W1253" s="66"/>
      <c r="X1253" s="66"/>
      <c r="Y1253" s="66"/>
      <c r="Z1253" s="66"/>
      <c r="AA1253" s="66"/>
    </row>
    <row r="1254" spans="1:27" x14ac:dyDescent="0.25">
      <c r="A1254" s="66"/>
      <c r="B1254" s="66"/>
      <c r="C1254" s="66"/>
      <c r="D1254" s="66"/>
      <c r="E1254" s="66"/>
      <c r="F1254" s="66"/>
      <c r="G1254" s="66"/>
      <c r="H1254" s="66"/>
      <c r="I1254" s="66"/>
      <c r="J1254" s="66"/>
      <c r="K1254" s="66"/>
      <c r="L1254" s="66"/>
      <c r="M1254" s="66"/>
      <c r="N1254" s="66"/>
      <c r="O1254" s="66"/>
      <c r="P1254" s="66"/>
      <c r="Q1254" s="66"/>
      <c r="R1254" s="66"/>
      <c r="S1254" s="66"/>
      <c r="T1254" s="66"/>
      <c r="U1254" s="66"/>
      <c r="V1254" s="66"/>
      <c r="W1254" s="66"/>
      <c r="X1254" s="66"/>
      <c r="Y1254" s="66"/>
      <c r="Z1254" s="66"/>
      <c r="AA1254" s="66"/>
    </row>
    <row r="1255" spans="1:27" x14ac:dyDescent="0.25">
      <c r="A1255" s="66"/>
      <c r="B1255" s="66"/>
      <c r="C1255" s="66"/>
      <c r="D1255" s="66"/>
      <c r="E1255" s="66"/>
      <c r="F1255" s="66"/>
      <c r="G1255" s="66"/>
      <c r="H1255" s="66"/>
      <c r="I1255" s="66"/>
      <c r="J1255" s="66"/>
      <c r="K1255" s="66"/>
      <c r="L1255" s="66"/>
      <c r="M1255" s="66"/>
      <c r="N1255" s="66"/>
      <c r="O1255" s="66"/>
      <c r="P1255" s="66"/>
      <c r="Q1255" s="66"/>
      <c r="R1255" s="66"/>
      <c r="S1255" s="66"/>
      <c r="T1255" s="66"/>
      <c r="U1255" s="66"/>
      <c r="V1255" s="66"/>
      <c r="W1255" s="66"/>
      <c r="X1255" s="66"/>
      <c r="Y1255" s="66"/>
      <c r="Z1255" s="66"/>
      <c r="AA1255" s="66"/>
    </row>
    <row r="1256" spans="1:27" x14ac:dyDescent="0.25">
      <c r="A1256" s="66"/>
      <c r="B1256" s="66"/>
      <c r="C1256" s="66"/>
      <c r="D1256" s="66"/>
      <c r="E1256" s="66"/>
      <c r="F1256" s="66"/>
      <c r="G1256" s="66"/>
      <c r="H1256" s="66"/>
      <c r="I1256" s="66"/>
      <c r="J1256" s="66"/>
      <c r="K1256" s="66"/>
      <c r="L1256" s="66"/>
      <c r="M1256" s="66"/>
      <c r="N1256" s="66"/>
      <c r="O1256" s="66"/>
      <c r="P1256" s="66"/>
      <c r="Q1256" s="66"/>
      <c r="R1256" s="66"/>
      <c r="S1256" s="66"/>
      <c r="T1256" s="66"/>
      <c r="U1256" s="66"/>
      <c r="V1256" s="66"/>
      <c r="W1256" s="66"/>
      <c r="X1256" s="66"/>
      <c r="Y1256" s="66"/>
      <c r="Z1256" s="66"/>
      <c r="AA1256" s="66"/>
    </row>
    <row r="1257" spans="1:27" x14ac:dyDescent="0.25">
      <c r="A1257" s="66"/>
      <c r="B1257" s="66"/>
      <c r="C1257" s="66"/>
      <c r="D1257" s="66"/>
      <c r="E1257" s="66"/>
      <c r="F1257" s="66"/>
      <c r="G1257" s="66"/>
      <c r="H1257" s="66"/>
      <c r="I1257" s="66"/>
      <c r="J1257" s="66"/>
      <c r="K1257" s="66"/>
      <c r="L1257" s="66"/>
      <c r="M1257" s="66"/>
      <c r="N1257" s="66"/>
      <c r="O1257" s="66"/>
      <c r="P1257" s="66"/>
      <c r="Q1257" s="66"/>
      <c r="R1257" s="66"/>
      <c r="S1257" s="66"/>
      <c r="T1257" s="66"/>
      <c r="U1257" s="66"/>
      <c r="V1257" s="66"/>
      <c r="W1257" s="66"/>
      <c r="X1257" s="66"/>
      <c r="Y1257" s="66"/>
      <c r="Z1257" s="66"/>
      <c r="AA1257" s="66"/>
    </row>
    <row r="1258" spans="1:27" x14ac:dyDescent="0.25">
      <c r="A1258" s="66"/>
      <c r="B1258" s="66"/>
      <c r="C1258" s="66"/>
      <c r="D1258" s="66"/>
      <c r="E1258" s="66"/>
      <c r="F1258" s="66"/>
      <c r="G1258" s="66"/>
      <c r="H1258" s="66"/>
      <c r="I1258" s="66"/>
      <c r="J1258" s="66"/>
      <c r="K1258" s="66"/>
      <c r="L1258" s="66"/>
      <c r="M1258" s="66"/>
      <c r="N1258" s="66"/>
      <c r="O1258" s="66"/>
      <c r="P1258" s="66"/>
      <c r="Q1258" s="66"/>
      <c r="R1258" s="66"/>
      <c r="S1258" s="66"/>
      <c r="T1258" s="66"/>
      <c r="U1258" s="66"/>
      <c r="V1258" s="66"/>
      <c r="W1258" s="66"/>
      <c r="X1258" s="66"/>
      <c r="Y1258" s="66"/>
      <c r="Z1258" s="66"/>
      <c r="AA1258" s="66"/>
    </row>
    <row r="1259" spans="1:27" x14ac:dyDescent="0.25">
      <c r="A1259" s="66"/>
      <c r="B1259" s="66"/>
      <c r="C1259" s="66"/>
      <c r="D1259" s="66"/>
      <c r="E1259" s="66"/>
      <c r="F1259" s="66"/>
      <c r="G1259" s="66"/>
      <c r="H1259" s="66"/>
      <c r="I1259" s="66"/>
      <c r="J1259" s="66"/>
      <c r="K1259" s="66"/>
      <c r="L1259" s="66"/>
      <c r="M1259" s="66"/>
      <c r="N1259" s="66"/>
      <c r="O1259" s="66"/>
      <c r="P1259" s="66"/>
      <c r="Q1259" s="66"/>
      <c r="R1259" s="66"/>
      <c r="S1259" s="66"/>
      <c r="T1259" s="66"/>
      <c r="U1259" s="66"/>
      <c r="V1259" s="66"/>
      <c r="W1259" s="66"/>
      <c r="X1259" s="66"/>
      <c r="Y1259" s="66"/>
      <c r="Z1259" s="66"/>
      <c r="AA1259" s="66"/>
    </row>
    <row r="1260" spans="1:27" x14ac:dyDescent="0.25">
      <c r="A1260" s="66"/>
      <c r="B1260" s="66"/>
      <c r="C1260" s="66"/>
      <c r="D1260" s="66"/>
      <c r="E1260" s="66"/>
      <c r="F1260" s="66"/>
      <c r="G1260" s="66"/>
      <c r="H1260" s="66"/>
      <c r="I1260" s="66"/>
      <c r="J1260" s="66"/>
      <c r="K1260" s="66"/>
      <c r="L1260" s="66"/>
      <c r="M1260" s="66"/>
      <c r="N1260" s="66"/>
      <c r="O1260" s="66"/>
      <c r="P1260" s="66"/>
      <c r="Q1260" s="66"/>
      <c r="R1260" s="66"/>
      <c r="S1260" s="66"/>
      <c r="T1260" s="66"/>
      <c r="U1260" s="66"/>
      <c r="V1260" s="66"/>
      <c r="W1260" s="66"/>
      <c r="X1260" s="66"/>
      <c r="Y1260" s="66"/>
      <c r="Z1260" s="66"/>
      <c r="AA1260" s="66"/>
    </row>
    <row r="1261" spans="1:27" x14ac:dyDescent="0.25">
      <c r="A1261" s="66"/>
      <c r="B1261" s="66"/>
      <c r="C1261" s="66"/>
      <c r="D1261" s="66"/>
      <c r="E1261" s="66"/>
      <c r="F1261" s="66"/>
      <c r="G1261" s="66"/>
      <c r="H1261" s="66"/>
      <c r="I1261" s="66"/>
      <c r="J1261" s="66"/>
      <c r="K1261" s="66"/>
      <c r="L1261" s="66"/>
      <c r="M1261" s="66"/>
      <c r="N1261" s="66"/>
      <c r="O1261" s="66"/>
      <c r="P1261" s="66"/>
      <c r="Q1261" s="66"/>
      <c r="R1261" s="66"/>
      <c r="S1261" s="66"/>
      <c r="T1261" s="66"/>
      <c r="U1261" s="66"/>
      <c r="V1261" s="66"/>
      <c r="W1261" s="66"/>
      <c r="X1261" s="66"/>
      <c r="Y1261" s="66"/>
      <c r="Z1261" s="66"/>
      <c r="AA1261" s="66"/>
    </row>
    <row r="1262" spans="1:27" x14ac:dyDescent="0.25">
      <c r="A1262" s="66"/>
      <c r="B1262" s="66"/>
      <c r="C1262" s="66"/>
      <c r="D1262" s="66"/>
      <c r="E1262" s="66"/>
      <c r="F1262" s="66"/>
      <c r="G1262" s="66"/>
      <c r="H1262" s="66"/>
      <c r="I1262" s="66"/>
      <c r="J1262" s="66"/>
      <c r="K1262" s="66"/>
      <c r="L1262" s="66"/>
      <c r="M1262" s="66"/>
      <c r="N1262" s="66"/>
      <c r="O1262" s="66"/>
      <c r="P1262" s="66"/>
      <c r="Q1262" s="66"/>
      <c r="R1262" s="66"/>
      <c r="S1262" s="66"/>
      <c r="T1262" s="66"/>
      <c r="U1262" s="66"/>
      <c r="V1262" s="66"/>
      <c r="W1262" s="66"/>
      <c r="X1262" s="66"/>
      <c r="Y1262" s="66"/>
      <c r="Z1262" s="66"/>
      <c r="AA1262" s="66"/>
    </row>
    <row r="1263" spans="1:27" x14ac:dyDescent="0.25">
      <c r="A1263" s="66"/>
      <c r="B1263" s="66"/>
      <c r="C1263" s="66"/>
      <c r="D1263" s="66"/>
      <c r="E1263" s="66"/>
      <c r="F1263" s="66"/>
      <c r="G1263" s="66"/>
      <c r="H1263" s="66"/>
      <c r="I1263" s="66"/>
      <c r="J1263" s="66"/>
      <c r="K1263" s="66"/>
      <c r="L1263" s="66"/>
      <c r="M1263" s="66"/>
      <c r="N1263" s="66"/>
      <c r="O1263" s="66"/>
      <c r="P1263" s="66"/>
      <c r="Q1263" s="66"/>
      <c r="R1263" s="66"/>
      <c r="S1263" s="66"/>
      <c r="T1263" s="66"/>
      <c r="U1263" s="66"/>
      <c r="V1263" s="66"/>
      <c r="W1263" s="66"/>
      <c r="X1263" s="66"/>
      <c r="Y1263" s="66"/>
      <c r="Z1263" s="66"/>
      <c r="AA1263" s="66"/>
    </row>
    <row r="1264" spans="1:27" x14ac:dyDescent="0.25">
      <c r="A1264" s="66"/>
      <c r="B1264" s="66"/>
      <c r="C1264" s="66"/>
      <c r="D1264" s="66"/>
      <c r="E1264" s="66"/>
      <c r="F1264" s="66"/>
      <c r="G1264" s="66"/>
      <c r="H1264" s="66"/>
      <c r="I1264" s="66"/>
      <c r="J1264" s="66"/>
      <c r="K1264" s="66"/>
      <c r="L1264" s="66"/>
      <c r="M1264" s="66"/>
      <c r="N1264" s="66"/>
      <c r="O1264" s="66"/>
      <c r="P1264" s="66"/>
      <c r="Q1264" s="66"/>
      <c r="R1264" s="66"/>
      <c r="S1264" s="66"/>
      <c r="T1264" s="66"/>
      <c r="U1264" s="66"/>
      <c r="V1264" s="66"/>
      <c r="W1264" s="66"/>
      <c r="X1264" s="66"/>
      <c r="Y1264" s="66"/>
      <c r="Z1264" s="66"/>
      <c r="AA1264" s="66"/>
    </row>
    <row r="1265" spans="1:27" x14ac:dyDescent="0.25">
      <c r="A1265" s="66"/>
      <c r="B1265" s="66"/>
      <c r="C1265" s="66"/>
      <c r="D1265" s="66"/>
      <c r="E1265" s="66"/>
      <c r="F1265" s="66"/>
      <c r="G1265" s="66"/>
      <c r="H1265" s="66"/>
      <c r="I1265" s="66"/>
      <c r="J1265" s="66"/>
      <c r="K1265" s="66"/>
      <c r="L1265" s="66"/>
      <c r="M1265" s="66"/>
      <c r="N1265" s="66"/>
      <c r="O1265" s="66"/>
      <c r="P1265" s="66"/>
      <c r="Q1265" s="66"/>
      <c r="R1265" s="66"/>
      <c r="S1265" s="66"/>
      <c r="T1265" s="66"/>
      <c r="U1265" s="66"/>
      <c r="V1265" s="66"/>
      <c r="W1265" s="66"/>
      <c r="X1265" s="66"/>
      <c r="Y1265" s="66"/>
      <c r="Z1265" s="66"/>
      <c r="AA1265" s="66"/>
    </row>
    <row r="1266" spans="1:27" x14ac:dyDescent="0.25">
      <c r="A1266" s="66"/>
      <c r="B1266" s="66"/>
      <c r="C1266" s="66"/>
      <c r="D1266" s="66"/>
      <c r="E1266" s="66"/>
      <c r="F1266" s="66"/>
      <c r="G1266" s="66"/>
      <c r="H1266" s="66"/>
      <c r="I1266" s="66"/>
      <c r="J1266" s="66"/>
      <c r="K1266" s="66"/>
      <c r="L1266" s="66"/>
      <c r="M1266" s="66"/>
      <c r="N1266" s="66"/>
      <c r="O1266" s="66"/>
      <c r="P1266" s="66"/>
      <c r="Q1266" s="66"/>
      <c r="R1266" s="66"/>
      <c r="S1266" s="66"/>
      <c r="T1266" s="66"/>
      <c r="U1266" s="66"/>
      <c r="V1266" s="66"/>
      <c r="W1266" s="66"/>
      <c r="X1266" s="66"/>
      <c r="Y1266" s="66"/>
      <c r="Z1266" s="66"/>
      <c r="AA1266" s="66"/>
    </row>
    <row r="1267" spans="1:27" x14ac:dyDescent="0.25">
      <c r="A1267" s="66"/>
      <c r="B1267" s="66"/>
      <c r="C1267" s="66"/>
      <c r="D1267" s="66"/>
      <c r="E1267" s="66"/>
      <c r="F1267" s="66"/>
      <c r="G1267" s="66"/>
      <c r="H1267" s="66"/>
      <c r="I1267" s="66"/>
      <c r="J1267" s="66"/>
      <c r="K1267" s="66"/>
      <c r="L1267" s="66"/>
      <c r="M1267" s="66"/>
      <c r="N1267" s="66"/>
      <c r="O1267" s="66"/>
      <c r="P1267" s="66"/>
      <c r="Q1267" s="66"/>
      <c r="R1267" s="66"/>
      <c r="S1267" s="66"/>
      <c r="T1267" s="66"/>
      <c r="U1267" s="66"/>
      <c r="V1267" s="66"/>
      <c r="W1267" s="66"/>
      <c r="X1267" s="66"/>
      <c r="Y1267" s="66"/>
      <c r="Z1267" s="66"/>
      <c r="AA1267" s="66"/>
    </row>
    <row r="1268" spans="1:27" x14ac:dyDescent="0.25">
      <c r="A1268" s="66"/>
      <c r="B1268" s="66"/>
      <c r="C1268" s="66"/>
      <c r="D1268" s="66"/>
      <c r="E1268" s="66"/>
      <c r="F1268" s="66"/>
      <c r="G1268" s="66"/>
      <c r="H1268" s="66"/>
      <c r="I1268" s="66"/>
      <c r="J1268" s="66"/>
      <c r="K1268" s="66"/>
      <c r="L1268" s="66"/>
      <c r="M1268" s="66"/>
      <c r="N1268" s="66"/>
      <c r="O1268" s="66"/>
      <c r="P1268" s="66"/>
      <c r="Q1268" s="66"/>
      <c r="R1268" s="66"/>
      <c r="S1268" s="66"/>
      <c r="T1268" s="66"/>
      <c r="U1268" s="66"/>
      <c r="V1268" s="66"/>
      <c r="W1268" s="66"/>
      <c r="X1268" s="66"/>
      <c r="Y1268" s="66"/>
      <c r="Z1268" s="66"/>
      <c r="AA1268" s="66"/>
    </row>
    <row r="1269" spans="1:27" x14ac:dyDescent="0.25">
      <c r="A1269" s="66"/>
      <c r="B1269" s="66"/>
      <c r="C1269" s="66"/>
      <c r="D1269" s="66"/>
      <c r="E1269" s="66"/>
      <c r="F1269" s="66"/>
      <c r="G1269" s="66"/>
      <c r="H1269" s="66"/>
      <c r="I1269" s="66"/>
      <c r="J1269" s="66"/>
      <c r="K1269" s="66"/>
      <c r="L1269" s="66"/>
      <c r="M1269" s="66"/>
      <c r="N1269" s="66"/>
      <c r="O1269" s="66"/>
      <c r="P1269" s="66"/>
      <c r="Q1269" s="66"/>
      <c r="R1269" s="66"/>
      <c r="S1269" s="66"/>
      <c r="T1269" s="66"/>
      <c r="U1269" s="66"/>
      <c r="V1269" s="66"/>
      <c r="W1269" s="66"/>
      <c r="X1269" s="66"/>
      <c r="Y1269" s="66"/>
      <c r="Z1269" s="66"/>
      <c r="AA1269" s="66"/>
    </row>
    <row r="1270" spans="1:27" x14ac:dyDescent="0.25">
      <c r="A1270" s="66"/>
      <c r="B1270" s="66"/>
      <c r="C1270" s="66"/>
      <c r="D1270" s="66"/>
      <c r="E1270" s="66"/>
      <c r="F1270" s="66"/>
      <c r="G1270" s="66"/>
      <c r="H1270" s="66"/>
      <c r="I1270" s="66"/>
      <c r="J1270" s="66"/>
      <c r="K1270" s="66"/>
      <c r="L1270" s="66"/>
      <c r="M1270" s="66"/>
      <c r="N1270" s="66"/>
      <c r="O1270" s="66"/>
      <c r="P1270" s="66"/>
      <c r="Q1270" s="66"/>
      <c r="R1270" s="66"/>
      <c r="S1270" s="66"/>
      <c r="T1270" s="66"/>
      <c r="U1270" s="66"/>
      <c r="V1270" s="66"/>
      <c r="W1270" s="66"/>
      <c r="X1270" s="66"/>
      <c r="Y1270" s="66"/>
      <c r="Z1270" s="66"/>
      <c r="AA1270" s="66"/>
    </row>
    <row r="1271" spans="1:27" x14ac:dyDescent="0.25">
      <c r="A1271" s="66"/>
      <c r="B1271" s="66"/>
      <c r="C1271" s="66"/>
      <c r="D1271" s="66"/>
      <c r="E1271" s="66"/>
      <c r="F1271" s="66"/>
      <c r="G1271" s="66"/>
      <c r="H1271" s="66"/>
      <c r="I1271" s="66"/>
      <c r="J1271" s="66"/>
      <c r="K1271" s="66"/>
      <c r="L1271" s="66"/>
      <c r="M1271" s="66"/>
      <c r="N1271" s="66"/>
      <c r="O1271" s="66"/>
      <c r="P1271" s="66"/>
      <c r="Q1271" s="66"/>
      <c r="R1271" s="66"/>
      <c r="S1271" s="66"/>
      <c r="T1271" s="66"/>
      <c r="U1271" s="66"/>
      <c r="V1271" s="66"/>
      <c r="W1271" s="66"/>
      <c r="X1271" s="66"/>
      <c r="Y1271" s="66"/>
      <c r="Z1271" s="66"/>
      <c r="AA1271" s="66"/>
    </row>
    <row r="1272" spans="1:27" x14ac:dyDescent="0.25">
      <c r="A1272" s="66"/>
      <c r="B1272" s="66"/>
      <c r="C1272" s="66"/>
      <c r="D1272" s="66"/>
      <c r="E1272" s="66"/>
      <c r="F1272" s="66"/>
      <c r="G1272" s="66"/>
      <c r="H1272" s="66"/>
      <c r="I1272" s="66"/>
      <c r="J1272" s="66"/>
      <c r="K1272" s="66"/>
      <c r="L1272" s="66"/>
      <c r="M1272" s="66"/>
      <c r="N1272" s="66"/>
      <c r="O1272" s="66"/>
      <c r="P1272" s="66"/>
      <c r="Q1272" s="66"/>
      <c r="R1272" s="66"/>
      <c r="S1272" s="66"/>
      <c r="T1272" s="66"/>
      <c r="U1272" s="66"/>
      <c r="V1272" s="66"/>
      <c r="W1272" s="66"/>
      <c r="X1272" s="66"/>
      <c r="Y1272" s="66"/>
      <c r="Z1272" s="66"/>
      <c r="AA1272" s="66"/>
    </row>
    <row r="1273" spans="1:27" x14ac:dyDescent="0.25">
      <c r="A1273" s="66"/>
      <c r="B1273" s="66"/>
      <c r="C1273" s="66"/>
      <c r="D1273" s="66"/>
      <c r="E1273" s="66"/>
      <c r="F1273" s="66"/>
      <c r="G1273" s="66"/>
      <c r="H1273" s="66"/>
      <c r="I1273" s="66"/>
      <c r="J1273" s="66"/>
      <c r="K1273" s="66"/>
      <c r="L1273" s="66"/>
      <c r="M1273" s="66"/>
      <c r="N1273" s="66"/>
      <c r="O1273" s="66"/>
      <c r="P1273" s="66"/>
      <c r="Q1273" s="66"/>
      <c r="R1273" s="66"/>
      <c r="S1273" s="66"/>
      <c r="T1273" s="66"/>
      <c r="U1273" s="66"/>
      <c r="V1273" s="66"/>
      <c r="W1273" s="66"/>
      <c r="X1273" s="66"/>
      <c r="Y1273" s="66"/>
      <c r="Z1273" s="66"/>
      <c r="AA1273" s="66"/>
    </row>
    <row r="1274" spans="1:27" x14ac:dyDescent="0.25">
      <c r="A1274" s="66"/>
      <c r="B1274" s="66"/>
      <c r="C1274" s="66"/>
      <c r="D1274" s="66"/>
      <c r="E1274" s="66"/>
      <c r="F1274" s="66"/>
      <c r="G1274" s="66"/>
      <c r="H1274" s="66"/>
      <c r="I1274" s="66"/>
      <c r="J1274" s="66"/>
      <c r="K1274" s="66"/>
      <c r="L1274" s="66"/>
      <c r="M1274" s="66"/>
      <c r="N1274" s="66"/>
      <c r="O1274" s="66"/>
      <c r="P1274" s="66"/>
      <c r="Q1274" s="66"/>
      <c r="R1274" s="66"/>
      <c r="S1274" s="66"/>
      <c r="T1274" s="66"/>
      <c r="U1274" s="66"/>
      <c r="V1274" s="66"/>
      <c r="W1274" s="66"/>
      <c r="X1274" s="66"/>
      <c r="Y1274" s="66"/>
      <c r="Z1274" s="66"/>
      <c r="AA1274" s="66"/>
    </row>
    <row r="1275" spans="1:27" x14ac:dyDescent="0.25">
      <c r="A1275" s="66"/>
      <c r="B1275" s="66"/>
      <c r="C1275" s="66"/>
      <c r="D1275" s="66"/>
      <c r="E1275" s="66"/>
      <c r="F1275" s="66"/>
      <c r="G1275" s="66"/>
      <c r="H1275" s="66"/>
      <c r="I1275" s="66"/>
      <c r="J1275" s="66"/>
      <c r="K1275" s="66"/>
      <c r="L1275" s="66"/>
      <c r="M1275" s="66"/>
      <c r="N1275" s="66"/>
      <c r="O1275" s="66"/>
      <c r="P1275" s="66"/>
      <c r="Q1275" s="66"/>
      <c r="R1275" s="66"/>
      <c r="S1275" s="66"/>
      <c r="T1275" s="66"/>
      <c r="U1275" s="66"/>
      <c r="V1275" s="66"/>
      <c r="W1275" s="66"/>
      <c r="X1275" s="66"/>
      <c r="Y1275" s="66"/>
      <c r="Z1275" s="66"/>
      <c r="AA1275" s="66"/>
    </row>
    <row r="1276" spans="1:27" x14ac:dyDescent="0.25">
      <c r="A1276" s="66"/>
      <c r="B1276" s="66"/>
      <c r="C1276" s="66"/>
      <c r="D1276" s="66"/>
      <c r="E1276" s="66"/>
      <c r="F1276" s="66"/>
      <c r="G1276" s="66"/>
      <c r="H1276" s="66"/>
      <c r="I1276" s="66"/>
      <c r="J1276" s="66"/>
      <c r="K1276" s="66"/>
      <c r="L1276" s="66"/>
      <c r="M1276" s="66"/>
      <c r="N1276" s="66"/>
      <c r="O1276" s="66"/>
      <c r="P1276" s="66"/>
      <c r="Q1276" s="66"/>
      <c r="R1276" s="66"/>
      <c r="S1276" s="66"/>
      <c r="T1276" s="66"/>
      <c r="U1276" s="66"/>
      <c r="V1276" s="66"/>
      <c r="W1276" s="66"/>
      <c r="X1276" s="66"/>
      <c r="Y1276" s="66"/>
      <c r="Z1276" s="66"/>
      <c r="AA1276" s="66"/>
    </row>
    <row r="1277" spans="1:27" x14ac:dyDescent="0.25">
      <c r="A1277" s="66"/>
      <c r="B1277" s="66"/>
      <c r="C1277" s="66"/>
      <c r="D1277" s="66"/>
      <c r="E1277" s="66"/>
      <c r="F1277" s="66"/>
      <c r="G1277" s="66"/>
      <c r="H1277" s="66"/>
      <c r="I1277" s="66"/>
      <c r="J1277" s="66"/>
      <c r="K1277" s="66"/>
      <c r="L1277" s="66"/>
      <c r="M1277" s="66"/>
      <c r="N1277" s="66"/>
      <c r="O1277" s="66"/>
      <c r="P1277" s="66"/>
      <c r="Q1277" s="66"/>
      <c r="R1277" s="66"/>
      <c r="S1277" s="66"/>
      <c r="T1277" s="66"/>
      <c r="U1277" s="66"/>
      <c r="V1277" s="66"/>
      <c r="W1277" s="66"/>
      <c r="X1277" s="66"/>
      <c r="Y1277" s="66"/>
      <c r="Z1277" s="66"/>
      <c r="AA1277" s="66"/>
    </row>
    <row r="1278" spans="1:27" x14ac:dyDescent="0.25">
      <c r="A1278" s="66"/>
      <c r="B1278" s="66"/>
      <c r="C1278" s="66"/>
      <c r="D1278" s="66"/>
      <c r="E1278" s="66"/>
      <c r="F1278" s="66"/>
      <c r="G1278" s="66"/>
      <c r="H1278" s="66"/>
      <c r="I1278" s="66"/>
      <c r="J1278" s="66"/>
      <c r="K1278" s="66"/>
      <c r="L1278" s="66"/>
      <c r="M1278" s="66"/>
      <c r="N1278" s="66"/>
      <c r="O1278" s="66"/>
      <c r="P1278" s="66"/>
      <c r="Q1278" s="66"/>
      <c r="R1278" s="66"/>
      <c r="S1278" s="66"/>
      <c r="T1278" s="66"/>
      <c r="U1278" s="66"/>
      <c r="V1278" s="66"/>
      <c r="W1278" s="66"/>
      <c r="X1278" s="66"/>
      <c r="Y1278" s="66"/>
      <c r="Z1278" s="66"/>
      <c r="AA1278" s="66"/>
    </row>
    <row r="1279" spans="1:27" x14ac:dyDescent="0.25">
      <c r="A1279" s="66"/>
      <c r="B1279" s="66"/>
      <c r="C1279" s="66"/>
      <c r="D1279" s="66"/>
      <c r="E1279" s="66"/>
      <c r="F1279" s="66"/>
      <c r="G1279" s="66"/>
      <c r="H1279" s="66"/>
      <c r="I1279" s="66"/>
      <c r="J1279" s="66"/>
      <c r="K1279" s="66"/>
      <c r="L1279" s="66"/>
      <c r="M1279" s="66"/>
      <c r="N1279" s="66"/>
      <c r="O1279" s="66"/>
      <c r="P1279" s="66"/>
      <c r="Q1279" s="66"/>
      <c r="R1279" s="66"/>
      <c r="S1279" s="66"/>
      <c r="T1279" s="66"/>
      <c r="U1279" s="66"/>
      <c r="V1279" s="66"/>
      <c r="W1279" s="66"/>
      <c r="X1279" s="66"/>
      <c r="Y1279" s="66"/>
      <c r="Z1279" s="66"/>
      <c r="AA1279" s="66"/>
    </row>
    <row r="1280" spans="1:27" x14ac:dyDescent="0.25">
      <c r="A1280" s="66"/>
      <c r="B1280" s="66"/>
      <c r="C1280" s="66"/>
      <c r="D1280" s="66"/>
      <c r="E1280" s="66"/>
      <c r="F1280" s="66"/>
      <c r="G1280" s="66"/>
      <c r="H1280" s="66"/>
      <c r="I1280" s="66"/>
      <c r="J1280" s="66"/>
      <c r="K1280" s="66"/>
      <c r="L1280" s="66"/>
      <c r="M1280" s="66"/>
      <c r="N1280" s="66"/>
      <c r="O1280" s="66"/>
      <c r="P1280" s="66"/>
      <c r="Q1280" s="66"/>
      <c r="R1280" s="66"/>
      <c r="S1280" s="66"/>
      <c r="T1280" s="66"/>
      <c r="U1280" s="66"/>
      <c r="V1280" s="66"/>
      <c r="W1280" s="66"/>
      <c r="X1280" s="66"/>
      <c r="Y1280" s="66"/>
      <c r="Z1280" s="66"/>
      <c r="AA1280" s="66"/>
    </row>
    <row r="1281" spans="1:27" x14ac:dyDescent="0.25">
      <c r="A1281" s="66"/>
      <c r="B1281" s="66"/>
      <c r="C1281" s="66"/>
      <c r="D1281" s="66"/>
      <c r="E1281" s="66"/>
      <c r="F1281" s="66"/>
      <c r="G1281" s="66"/>
      <c r="H1281" s="66"/>
      <c r="I1281" s="66"/>
      <c r="J1281" s="66"/>
      <c r="K1281" s="66"/>
      <c r="L1281" s="66"/>
      <c r="M1281" s="66"/>
      <c r="N1281" s="66"/>
      <c r="O1281" s="66"/>
      <c r="P1281" s="66"/>
      <c r="Q1281" s="66"/>
      <c r="R1281" s="66"/>
      <c r="S1281" s="66"/>
      <c r="T1281" s="66"/>
      <c r="U1281" s="66"/>
      <c r="V1281" s="66"/>
      <c r="W1281" s="66"/>
      <c r="X1281" s="66"/>
      <c r="Y1281" s="66"/>
      <c r="Z1281" s="66"/>
      <c r="AA1281" s="66"/>
    </row>
    <row r="1282" spans="1:27" x14ac:dyDescent="0.25">
      <c r="A1282" s="66"/>
      <c r="B1282" s="66"/>
      <c r="C1282" s="66"/>
      <c r="D1282" s="66"/>
      <c r="E1282" s="66"/>
      <c r="F1282" s="66"/>
      <c r="G1282" s="66"/>
      <c r="H1282" s="66"/>
      <c r="I1282" s="66"/>
      <c r="J1282" s="66"/>
      <c r="K1282" s="66"/>
      <c r="L1282" s="66"/>
      <c r="M1282" s="66"/>
      <c r="N1282" s="66"/>
      <c r="O1282" s="66"/>
      <c r="P1282" s="66"/>
      <c r="Q1282" s="66"/>
      <c r="R1282" s="66"/>
      <c r="S1282" s="66"/>
      <c r="T1282" s="66"/>
      <c r="U1282" s="66"/>
      <c r="V1282" s="66"/>
      <c r="W1282" s="66"/>
      <c r="X1282" s="66"/>
      <c r="Y1282" s="66"/>
      <c r="Z1282" s="66"/>
      <c r="AA1282" s="66"/>
    </row>
    <row r="1283" spans="1:27" x14ac:dyDescent="0.25">
      <c r="A1283" s="66"/>
      <c r="B1283" s="66"/>
      <c r="C1283" s="66"/>
      <c r="D1283" s="66"/>
      <c r="E1283" s="66"/>
      <c r="F1283" s="66"/>
      <c r="G1283" s="66"/>
      <c r="H1283" s="66"/>
      <c r="I1283" s="66"/>
      <c r="J1283" s="66"/>
      <c r="K1283" s="66"/>
      <c r="L1283" s="66"/>
      <c r="M1283" s="66"/>
      <c r="N1283" s="66"/>
      <c r="O1283" s="66"/>
      <c r="P1283" s="66"/>
      <c r="Q1283" s="66"/>
      <c r="R1283" s="66"/>
      <c r="S1283" s="66"/>
      <c r="T1283" s="66"/>
      <c r="U1283" s="66"/>
      <c r="V1283" s="66"/>
      <c r="W1283" s="66"/>
      <c r="X1283" s="66"/>
      <c r="Y1283" s="66"/>
      <c r="Z1283" s="66"/>
      <c r="AA1283" s="66"/>
    </row>
    <row r="1284" spans="1:27" x14ac:dyDescent="0.25">
      <c r="A1284" s="66"/>
      <c r="B1284" s="66"/>
      <c r="C1284" s="66"/>
      <c r="D1284" s="66"/>
      <c r="E1284" s="66"/>
      <c r="F1284" s="66"/>
      <c r="G1284" s="66"/>
      <c r="H1284" s="66"/>
      <c r="I1284" s="66"/>
      <c r="J1284" s="66"/>
      <c r="K1284" s="66"/>
      <c r="L1284" s="66"/>
      <c r="M1284" s="66"/>
      <c r="N1284" s="66"/>
      <c r="O1284" s="66"/>
      <c r="P1284" s="66"/>
      <c r="Q1284" s="66"/>
      <c r="R1284" s="66"/>
      <c r="S1284" s="66"/>
      <c r="T1284" s="66"/>
      <c r="U1284" s="66"/>
      <c r="V1284" s="66"/>
      <c r="W1284" s="66"/>
      <c r="X1284" s="66"/>
      <c r="Y1284" s="66"/>
      <c r="Z1284" s="66"/>
      <c r="AA1284" s="66"/>
    </row>
    <row r="1285" spans="1:27" x14ac:dyDescent="0.25">
      <c r="A1285" s="66"/>
      <c r="B1285" s="66"/>
      <c r="C1285" s="66"/>
      <c r="D1285" s="66"/>
      <c r="E1285" s="66"/>
      <c r="F1285" s="66"/>
      <c r="G1285" s="66"/>
      <c r="H1285" s="66"/>
      <c r="I1285" s="66"/>
      <c r="J1285" s="66"/>
      <c r="K1285" s="66"/>
      <c r="L1285" s="66"/>
      <c r="M1285" s="66"/>
      <c r="N1285" s="66"/>
      <c r="O1285" s="66"/>
      <c r="P1285" s="66"/>
      <c r="Q1285" s="66"/>
      <c r="R1285" s="66"/>
      <c r="S1285" s="66"/>
      <c r="T1285" s="66"/>
      <c r="U1285" s="66"/>
      <c r="V1285" s="66"/>
      <c r="W1285" s="66"/>
      <c r="X1285" s="66"/>
      <c r="Y1285" s="66"/>
      <c r="Z1285" s="66"/>
      <c r="AA1285" s="66"/>
    </row>
    <row r="1286" spans="1:27" x14ac:dyDescent="0.25">
      <c r="A1286" s="66"/>
      <c r="B1286" s="66"/>
      <c r="C1286" s="66"/>
      <c r="D1286" s="66"/>
      <c r="E1286" s="66"/>
      <c r="F1286" s="66"/>
      <c r="G1286" s="66"/>
      <c r="H1286" s="66"/>
      <c r="I1286" s="66"/>
      <c r="J1286" s="66"/>
      <c r="K1286" s="66"/>
      <c r="L1286" s="66"/>
      <c r="M1286" s="66"/>
      <c r="N1286" s="66"/>
      <c r="O1286" s="66"/>
      <c r="P1286" s="66"/>
      <c r="Q1286" s="66"/>
      <c r="R1286" s="66"/>
      <c r="S1286" s="66"/>
      <c r="T1286" s="66"/>
      <c r="U1286" s="66"/>
      <c r="V1286" s="66"/>
      <c r="W1286" s="66"/>
      <c r="X1286" s="66"/>
      <c r="Y1286" s="66"/>
      <c r="Z1286" s="66"/>
      <c r="AA1286" s="66"/>
    </row>
    <row r="1287" spans="1:27" x14ac:dyDescent="0.25">
      <c r="A1287" s="66"/>
      <c r="B1287" s="66"/>
      <c r="C1287" s="66"/>
      <c r="D1287" s="66"/>
      <c r="E1287" s="66"/>
      <c r="F1287" s="66"/>
      <c r="G1287" s="66"/>
      <c r="H1287" s="66"/>
      <c r="I1287" s="66"/>
      <c r="J1287" s="66"/>
      <c r="K1287" s="66"/>
      <c r="L1287" s="66"/>
      <c r="M1287" s="66"/>
      <c r="N1287" s="66"/>
      <c r="O1287" s="66"/>
      <c r="P1287" s="66"/>
      <c r="Q1287" s="66"/>
      <c r="R1287" s="66"/>
      <c r="S1287" s="66"/>
      <c r="T1287" s="66"/>
      <c r="U1287" s="66"/>
      <c r="V1287" s="66"/>
      <c r="W1287" s="66"/>
      <c r="X1287" s="66"/>
      <c r="Y1287" s="66"/>
      <c r="Z1287" s="66"/>
      <c r="AA1287" s="66"/>
    </row>
    <row r="1288" spans="1:27" x14ac:dyDescent="0.25">
      <c r="A1288" s="66"/>
      <c r="B1288" s="66"/>
      <c r="C1288" s="66"/>
      <c r="D1288" s="66"/>
      <c r="E1288" s="66"/>
      <c r="F1288" s="66"/>
      <c r="G1288" s="66"/>
      <c r="H1288" s="66"/>
      <c r="I1288" s="66"/>
      <c r="J1288" s="66"/>
      <c r="K1288" s="66"/>
      <c r="L1288" s="66"/>
      <c r="M1288" s="66"/>
      <c r="N1288" s="66"/>
      <c r="O1288" s="66"/>
      <c r="P1288" s="66"/>
      <c r="Q1288" s="66"/>
      <c r="R1288" s="66"/>
      <c r="S1288" s="66"/>
      <c r="T1288" s="66"/>
      <c r="U1288" s="66"/>
      <c r="V1288" s="66"/>
      <c r="W1288" s="66"/>
      <c r="X1288" s="66"/>
      <c r="Y1288" s="66"/>
      <c r="Z1288" s="66"/>
      <c r="AA1288" s="66"/>
    </row>
    <row r="1289" spans="1:27" x14ac:dyDescent="0.25">
      <c r="A1289" s="66"/>
      <c r="B1289" s="66"/>
      <c r="C1289" s="66"/>
      <c r="D1289" s="66"/>
      <c r="E1289" s="66"/>
      <c r="F1289" s="66"/>
      <c r="G1289" s="66"/>
      <c r="H1289" s="66"/>
      <c r="I1289" s="66"/>
      <c r="J1289" s="66"/>
      <c r="K1289" s="66"/>
      <c r="L1289" s="66"/>
      <c r="M1289" s="66"/>
      <c r="N1289" s="66"/>
      <c r="O1289" s="66"/>
      <c r="P1289" s="66"/>
      <c r="Q1289" s="66"/>
      <c r="R1289" s="66"/>
      <c r="S1289" s="66"/>
      <c r="T1289" s="66"/>
      <c r="U1289" s="66"/>
      <c r="V1289" s="66"/>
      <c r="W1289" s="66"/>
      <c r="X1289" s="66"/>
      <c r="Y1289" s="66"/>
      <c r="Z1289" s="66"/>
      <c r="AA1289" s="66"/>
    </row>
    <row r="1290" spans="1:27" x14ac:dyDescent="0.25">
      <c r="A1290" s="66"/>
      <c r="B1290" s="66"/>
      <c r="C1290" s="66"/>
      <c r="D1290" s="66"/>
      <c r="E1290" s="66"/>
      <c r="F1290" s="66"/>
      <c r="G1290" s="66"/>
      <c r="H1290" s="66"/>
      <c r="I1290" s="66"/>
      <c r="J1290" s="66"/>
      <c r="K1290" s="66"/>
      <c r="L1290" s="66"/>
      <c r="M1290" s="66"/>
      <c r="N1290" s="66"/>
      <c r="O1290" s="66"/>
      <c r="P1290" s="66"/>
      <c r="Q1290" s="66"/>
      <c r="R1290" s="66"/>
      <c r="S1290" s="66"/>
      <c r="T1290" s="66"/>
      <c r="U1290" s="66"/>
      <c r="V1290" s="66"/>
      <c r="W1290" s="66"/>
      <c r="X1290" s="66"/>
      <c r="Y1290" s="66"/>
      <c r="Z1290" s="66"/>
      <c r="AA1290" s="66"/>
    </row>
    <row r="1291" spans="1:27" x14ac:dyDescent="0.25">
      <c r="A1291" s="66"/>
      <c r="B1291" s="66"/>
      <c r="C1291" s="66"/>
      <c r="D1291" s="66"/>
      <c r="E1291" s="66"/>
      <c r="F1291" s="66"/>
      <c r="G1291" s="66"/>
      <c r="H1291" s="66"/>
      <c r="I1291" s="66"/>
      <c r="J1291" s="66"/>
      <c r="K1291" s="66"/>
      <c r="L1291" s="66"/>
      <c r="M1291" s="66"/>
      <c r="N1291" s="66"/>
      <c r="O1291" s="66"/>
      <c r="P1291" s="66"/>
      <c r="Q1291" s="66"/>
      <c r="R1291" s="66"/>
      <c r="S1291" s="66"/>
      <c r="T1291" s="66"/>
      <c r="U1291" s="66"/>
      <c r="V1291" s="66"/>
      <c r="W1291" s="66"/>
      <c r="X1291" s="66"/>
      <c r="Y1291" s="66"/>
      <c r="Z1291" s="66"/>
      <c r="AA1291" s="66"/>
    </row>
    <row r="1292" spans="1:27" x14ac:dyDescent="0.25">
      <c r="A1292" s="66"/>
      <c r="B1292" s="66"/>
      <c r="C1292" s="66"/>
      <c r="D1292" s="66"/>
      <c r="E1292" s="66"/>
      <c r="F1292" s="66"/>
      <c r="G1292" s="66"/>
      <c r="H1292" s="66"/>
      <c r="I1292" s="66"/>
      <c r="J1292" s="66"/>
      <c r="K1292" s="66"/>
      <c r="L1292" s="66"/>
      <c r="M1292" s="66"/>
      <c r="N1292" s="66"/>
      <c r="O1292" s="66"/>
      <c r="P1292" s="66"/>
      <c r="Q1292" s="66"/>
      <c r="R1292" s="66"/>
      <c r="S1292" s="66"/>
      <c r="T1292" s="66"/>
      <c r="U1292" s="66"/>
      <c r="V1292" s="66"/>
      <c r="W1292" s="66"/>
      <c r="X1292" s="66"/>
      <c r="Y1292" s="66"/>
      <c r="Z1292" s="66"/>
      <c r="AA1292" s="66"/>
    </row>
    <row r="1293" spans="1:27" x14ac:dyDescent="0.25">
      <c r="A1293" s="66"/>
      <c r="B1293" s="66"/>
      <c r="C1293" s="66"/>
      <c r="D1293" s="66"/>
      <c r="E1293" s="66"/>
      <c r="F1293" s="66"/>
      <c r="G1293" s="66"/>
      <c r="H1293" s="66"/>
      <c r="I1293" s="66"/>
      <c r="J1293" s="66"/>
      <c r="K1293" s="66"/>
      <c r="L1293" s="66"/>
      <c r="M1293" s="66"/>
      <c r="N1293" s="66"/>
      <c r="O1293" s="66"/>
      <c r="P1293" s="66"/>
      <c r="Q1293" s="66"/>
      <c r="R1293" s="66"/>
      <c r="S1293" s="66"/>
      <c r="T1293" s="66"/>
      <c r="U1293" s="66"/>
      <c r="V1293" s="66"/>
      <c r="W1293" s="66"/>
      <c r="X1293" s="66"/>
      <c r="Y1293" s="66"/>
      <c r="Z1293" s="66"/>
      <c r="AA1293" s="66"/>
    </row>
    <row r="1294" spans="1:27" x14ac:dyDescent="0.25">
      <c r="A1294" s="66"/>
      <c r="B1294" s="66"/>
      <c r="C1294" s="66"/>
      <c r="D1294" s="66"/>
      <c r="E1294" s="66"/>
      <c r="F1294" s="66"/>
      <c r="G1294" s="66"/>
      <c r="H1294" s="66"/>
      <c r="I1294" s="66"/>
      <c r="J1294" s="66"/>
      <c r="K1294" s="66"/>
      <c r="L1294" s="66"/>
      <c r="M1294" s="66"/>
      <c r="N1294" s="66"/>
      <c r="O1294" s="66"/>
      <c r="P1294" s="66"/>
      <c r="Q1294" s="66"/>
      <c r="R1294" s="66"/>
      <c r="S1294" s="66"/>
      <c r="T1294" s="66"/>
      <c r="U1294" s="66"/>
      <c r="V1294" s="66"/>
      <c r="W1294" s="66"/>
      <c r="X1294" s="66"/>
      <c r="Y1294" s="66"/>
      <c r="Z1294" s="66"/>
      <c r="AA1294" s="66"/>
    </row>
    <row r="1295" spans="1:27" x14ac:dyDescent="0.25">
      <c r="A1295" s="66"/>
      <c r="B1295" s="66"/>
      <c r="C1295" s="66"/>
      <c r="D1295" s="66"/>
      <c r="E1295" s="66"/>
      <c r="F1295" s="66"/>
      <c r="G1295" s="66"/>
      <c r="H1295" s="66"/>
      <c r="I1295" s="66"/>
      <c r="J1295" s="66"/>
      <c r="K1295" s="66"/>
      <c r="L1295" s="66"/>
      <c r="M1295" s="66"/>
      <c r="N1295" s="66"/>
      <c r="O1295" s="66"/>
      <c r="P1295" s="66"/>
      <c r="Q1295" s="66"/>
      <c r="R1295" s="66"/>
      <c r="S1295" s="66"/>
      <c r="T1295" s="66"/>
      <c r="U1295" s="66"/>
      <c r="V1295" s="66"/>
      <c r="W1295" s="66"/>
      <c r="X1295" s="66"/>
      <c r="Y1295" s="66"/>
      <c r="Z1295" s="66"/>
      <c r="AA1295" s="66"/>
    </row>
    <row r="1296" spans="1:27" x14ac:dyDescent="0.25">
      <c r="A1296" s="66"/>
      <c r="B1296" s="66"/>
      <c r="C1296" s="66"/>
      <c r="D1296" s="66"/>
      <c r="E1296" s="66"/>
      <c r="F1296" s="66"/>
      <c r="G1296" s="66"/>
      <c r="H1296" s="66"/>
      <c r="I1296" s="66"/>
      <c r="J1296" s="66"/>
      <c r="K1296" s="66"/>
      <c r="L1296" s="66"/>
      <c r="M1296" s="66"/>
      <c r="N1296" s="66"/>
      <c r="O1296" s="66"/>
      <c r="P1296" s="66"/>
      <c r="Q1296" s="66"/>
      <c r="R1296" s="66"/>
      <c r="S1296" s="66"/>
      <c r="T1296" s="66"/>
      <c r="U1296" s="66"/>
      <c r="V1296" s="66"/>
      <c r="W1296" s="66"/>
      <c r="X1296" s="66"/>
      <c r="Y1296" s="66"/>
      <c r="Z1296" s="66"/>
      <c r="AA1296" s="66"/>
    </row>
    <row r="1297" spans="1:27" x14ac:dyDescent="0.25">
      <c r="A1297" s="66"/>
      <c r="B1297" s="66"/>
      <c r="C1297" s="66"/>
      <c r="D1297" s="66"/>
      <c r="E1297" s="66"/>
      <c r="F1297" s="66"/>
      <c r="G1297" s="66"/>
      <c r="H1297" s="66"/>
      <c r="I1297" s="66"/>
      <c r="J1297" s="66"/>
      <c r="K1297" s="66"/>
      <c r="L1297" s="66"/>
      <c r="M1297" s="66"/>
      <c r="N1297" s="66"/>
      <c r="O1297" s="66"/>
      <c r="P1297" s="66"/>
      <c r="Q1297" s="66"/>
      <c r="R1297" s="66"/>
      <c r="S1297" s="66"/>
      <c r="T1297" s="66"/>
      <c r="U1297" s="66"/>
      <c r="V1297" s="66"/>
      <c r="W1297" s="66"/>
      <c r="X1297" s="66"/>
      <c r="Y1297" s="66"/>
      <c r="Z1297" s="66"/>
      <c r="AA1297" s="66"/>
    </row>
    <row r="1298" spans="1:27" x14ac:dyDescent="0.25">
      <c r="A1298" s="66"/>
      <c r="B1298" s="66"/>
      <c r="C1298" s="66"/>
      <c r="D1298" s="66"/>
      <c r="E1298" s="66"/>
      <c r="F1298" s="66"/>
      <c r="G1298" s="66"/>
      <c r="H1298" s="66"/>
      <c r="I1298" s="66"/>
      <c r="J1298" s="66"/>
      <c r="K1298" s="66"/>
      <c r="L1298" s="66"/>
      <c r="M1298" s="66"/>
      <c r="N1298" s="66"/>
      <c r="O1298" s="66"/>
      <c r="P1298" s="66"/>
      <c r="Q1298" s="66"/>
      <c r="R1298" s="66"/>
      <c r="S1298" s="66"/>
      <c r="T1298" s="66"/>
      <c r="U1298" s="66"/>
      <c r="V1298" s="66"/>
      <c r="W1298" s="66"/>
      <c r="X1298" s="66"/>
      <c r="Y1298" s="66"/>
      <c r="Z1298" s="66"/>
      <c r="AA1298" s="66"/>
    </row>
    <row r="1299" spans="1:27" x14ac:dyDescent="0.25">
      <c r="A1299" s="66"/>
      <c r="B1299" s="66"/>
      <c r="C1299" s="66"/>
      <c r="D1299" s="66"/>
      <c r="E1299" s="66"/>
      <c r="F1299" s="66"/>
      <c r="G1299" s="66"/>
      <c r="H1299" s="66"/>
      <c r="I1299" s="66"/>
      <c r="J1299" s="66"/>
      <c r="K1299" s="66"/>
      <c r="L1299" s="66"/>
      <c r="M1299" s="66"/>
      <c r="N1299" s="66"/>
      <c r="O1299" s="66"/>
      <c r="P1299" s="66"/>
      <c r="Q1299" s="66"/>
      <c r="R1299" s="66"/>
      <c r="S1299" s="66"/>
      <c r="T1299" s="66"/>
      <c r="U1299" s="66"/>
      <c r="V1299" s="66"/>
      <c r="W1299" s="66"/>
      <c r="X1299" s="66"/>
      <c r="Y1299" s="66"/>
      <c r="Z1299" s="66"/>
      <c r="AA1299" s="66"/>
    </row>
    <row r="1300" spans="1:27" x14ac:dyDescent="0.25">
      <c r="A1300" s="66"/>
      <c r="B1300" s="66"/>
      <c r="C1300" s="66"/>
      <c r="D1300" s="66"/>
      <c r="E1300" s="66"/>
      <c r="F1300" s="66"/>
      <c r="G1300" s="66"/>
      <c r="H1300" s="66"/>
      <c r="I1300" s="66"/>
      <c r="J1300" s="66"/>
      <c r="K1300" s="66"/>
      <c r="L1300" s="66"/>
      <c r="M1300" s="66"/>
      <c r="N1300" s="66"/>
      <c r="O1300" s="66"/>
      <c r="P1300" s="66"/>
      <c r="Q1300" s="66"/>
      <c r="R1300" s="66"/>
      <c r="S1300" s="66"/>
      <c r="T1300" s="66"/>
      <c r="U1300" s="66"/>
      <c r="V1300" s="66"/>
      <c r="W1300" s="66"/>
      <c r="X1300" s="66"/>
      <c r="Y1300" s="66"/>
      <c r="Z1300" s="66"/>
      <c r="AA1300" s="66"/>
    </row>
    <row r="1301" spans="1:27" x14ac:dyDescent="0.25">
      <c r="A1301" s="66"/>
      <c r="B1301" s="66"/>
      <c r="C1301" s="66"/>
      <c r="D1301" s="66"/>
      <c r="E1301" s="66"/>
      <c r="F1301" s="66"/>
      <c r="G1301" s="66"/>
      <c r="H1301" s="66"/>
      <c r="I1301" s="66"/>
      <c r="J1301" s="66"/>
      <c r="K1301" s="66"/>
      <c r="L1301" s="66"/>
      <c r="M1301" s="66"/>
      <c r="N1301" s="66"/>
      <c r="O1301" s="66"/>
      <c r="P1301" s="66"/>
      <c r="Q1301" s="66"/>
      <c r="R1301" s="66"/>
      <c r="S1301" s="66"/>
      <c r="T1301" s="66"/>
      <c r="U1301" s="66"/>
      <c r="V1301" s="66"/>
      <c r="W1301" s="66"/>
      <c r="X1301" s="66"/>
      <c r="Y1301" s="66"/>
      <c r="Z1301" s="66"/>
      <c r="AA1301" s="66"/>
    </row>
    <row r="1302" spans="1:27" x14ac:dyDescent="0.25">
      <c r="A1302" s="66"/>
      <c r="B1302" s="66"/>
      <c r="C1302" s="66"/>
      <c r="D1302" s="66"/>
      <c r="E1302" s="66"/>
      <c r="F1302" s="66"/>
      <c r="G1302" s="66"/>
      <c r="H1302" s="66"/>
      <c r="I1302" s="66"/>
      <c r="J1302" s="66"/>
      <c r="K1302" s="66"/>
      <c r="L1302" s="66"/>
      <c r="M1302" s="66"/>
      <c r="N1302" s="66"/>
      <c r="O1302" s="66"/>
      <c r="P1302" s="66"/>
      <c r="Q1302" s="66"/>
      <c r="R1302" s="66"/>
      <c r="S1302" s="66"/>
      <c r="T1302" s="66"/>
      <c r="U1302" s="66"/>
      <c r="V1302" s="66"/>
      <c r="W1302" s="66"/>
      <c r="X1302" s="66"/>
      <c r="Y1302" s="66"/>
      <c r="Z1302" s="66"/>
      <c r="AA1302" s="66"/>
    </row>
    <row r="1303" spans="1:27" x14ac:dyDescent="0.25">
      <c r="A1303" s="66"/>
      <c r="B1303" s="66"/>
      <c r="C1303" s="66"/>
      <c r="D1303" s="66"/>
      <c r="E1303" s="66"/>
      <c r="F1303" s="66"/>
      <c r="G1303" s="66"/>
      <c r="H1303" s="66"/>
      <c r="I1303" s="66"/>
      <c r="J1303" s="66"/>
      <c r="K1303" s="66"/>
      <c r="L1303" s="66"/>
      <c r="M1303" s="66"/>
      <c r="N1303" s="66"/>
      <c r="O1303" s="66"/>
      <c r="P1303" s="66"/>
      <c r="Q1303" s="66"/>
      <c r="R1303" s="66"/>
      <c r="S1303" s="66"/>
      <c r="T1303" s="66"/>
      <c r="U1303" s="66"/>
      <c r="V1303" s="66"/>
      <c r="W1303" s="66"/>
      <c r="X1303" s="66"/>
      <c r="Y1303" s="66"/>
      <c r="Z1303" s="66"/>
      <c r="AA1303" s="66"/>
    </row>
    <row r="1304" spans="1:27" x14ac:dyDescent="0.25">
      <c r="A1304" s="66"/>
      <c r="B1304" s="66"/>
      <c r="C1304" s="66"/>
      <c r="D1304" s="66"/>
      <c r="E1304" s="66"/>
      <c r="F1304" s="66"/>
      <c r="G1304" s="66"/>
      <c r="H1304" s="66"/>
      <c r="I1304" s="66"/>
      <c r="J1304" s="66"/>
      <c r="K1304" s="66"/>
      <c r="L1304" s="66"/>
      <c r="M1304" s="66"/>
      <c r="N1304" s="66"/>
      <c r="O1304" s="66"/>
      <c r="P1304" s="66"/>
      <c r="Q1304" s="66"/>
      <c r="R1304" s="66"/>
      <c r="S1304" s="66"/>
      <c r="T1304" s="66"/>
      <c r="U1304" s="66"/>
      <c r="V1304" s="66"/>
      <c r="W1304" s="66"/>
      <c r="X1304" s="66"/>
      <c r="Y1304" s="66"/>
      <c r="Z1304" s="66"/>
      <c r="AA1304" s="66"/>
    </row>
    <row r="1305" spans="1:27" x14ac:dyDescent="0.25">
      <c r="A1305" s="66"/>
      <c r="B1305" s="66"/>
      <c r="C1305" s="66"/>
      <c r="D1305" s="66"/>
      <c r="E1305" s="66"/>
      <c r="F1305" s="66"/>
      <c r="G1305" s="66"/>
      <c r="H1305" s="66"/>
      <c r="I1305" s="66"/>
      <c r="J1305" s="66"/>
      <c r="K1305" s="66"/>
      <c r="L1305" s="66"/>
      <c r="M1305" s="66"/>
      <c r="N1305" s="66"/>
      <c r="O1305" s="66"/>
      <c r="P1305" s="66"/>
      <c r="Q1305" s="66"/>
      <c r="R1305" s="66"/>
      <c r="S1305" s="66"/>
      <c r="T1305" s="66"/>
      <c r="U1305" s="66"/>
      <c r="V1305" s="66"/>
      <c r="W1305" s="66"/>
      <c r="X1305" s="66"/>
      <c r="Y1305" s="66"/>
      <c r="Z1305" s="66"/>
      <c r="AA1305" s="66"/>
    </row>
    <row r="1306" spans="1:27" x14ac:dyDescent="0.25">
      <c r="A1306" s="66"/>
      <c r="B1306" s="66"/>
      <c r="C1306" s="66"/>
      <c r="D1306" s="66"/>
      <c r="E1306" s="66"/>
      <c r="F1306" s="66"/>
      <c r="G1306" s="66"/>
      <c r="H1306" s="66"/>
      <c r="I1306" s="66"/>
      <c r="J1306" s="66"/>
      <c r="K1306" s="66"/>
      <c r="L1306" s="66"/>
      <c r="M1306" s="66"/>
      <c r="N1306" s="66"/>
      <c r="O1306" s="66"/>
      <c r="P1306" s="66"/>
      <c r="Q1306" s="66"/>
      <c r="R1306" s="66"/>
      <c r="S1306" s="66"/>
      <c r="T1306" s="66"/>
      <c r="U1306" s="66"/>
      <c r="V1306" s="66"/>
      <c r="W1306" s="66"/>
      <c r="X1306" s="66"/>
      <c r="Y1306" s="66"/>
      <c r="Z1306" s="66"/>
      <c r="AA1306" s="66"/>
    </row>
    <row r="1307" spans="1:27" x14ac:dyDescent="0.25">
      <c r="A1307" s="66"/>
      <c r="B1307" s="66"/>
      <c r="C1307" s="66"/>
      <c r="D1307" s="66"/>
      <c r="E1307" s="66"/>
      <c r="F1307" s="66"/>
      <c r="G1307" s="66"/>
      <c r="H1307" s="66"/>
      <c r="I1307" s="66"/>
      <c r="J1307" s="66"/>
      <c r="K1307" s="66"/>
      <c r="L1307" s="66"/>
      <c r="M1307" s="66"/>
      <c r="N1307" s="66"/>
      <c r="O1307" s="66"/>
      <c r="P1307" s="66"/>
      <c r="Q1307" s="66"/>
      <c r="R1307" s="66"/>
      <c r="S1307" s="66"/>
      <c r="T1307" s="66"/>
      <c r="U1307" s="66"/>
      <c r="V1307" s="66"/>
      <c r="W1307" s="66"/>
      <c r="X1307" s="66"/>
      <c r="Y1307" s="66"/>
      <c r="Z1307" s="66"/>
      <c r="AA1307" s="66"/>
    </row>
    <row r="1308" spans="1:27" x14ac:dyDescent="0.25">
      <c r="A1308" s="66"/>
      <c r="B1308" s="66"/>
      <c r="C1308" s="66"/>
      <c r="D1308" s="66"/>
      <c r="E1308" s="66"/>
      <c r="F1308" s="66"/>
      <c r="G1308" s="66"/>
      <c r="H1308" s="66"/>
      <c r="I1308" s="66"/>
      <c r="J1308" s="66"/>
      <c r="K1308" s="66"/>
      <c r="L1308" s="66"/>
      <c r="M1308" s="66"/>
      <c r="N1308" s="66"/>
      <c r="O1308" s="66"/>
      <c r="P1308" s="66"/>
      <c r="Q1308" s="66"/>
      <c r="R1308" s="66"/>
      <c r="S1308" s="66"/>
      <c r="T1308" s="66"/>
      <c r="U1308" s="66"/>
      <c r="V1308" s="66"/>
      <c r="W1308" s="66"/>
      <c r="X1308" s="66"/>
      <c r="Y1308" s="66"/>
      <c r="Z1308" s="66"/>
      <c r="AA1308" s="66"/>
    </row>
    <row r="1309" spans="1:27" x14ac:dyDescent="0.25">
      <c r="A1309" s="66"/>
      <c r="B1309" s="66"/>
      <c r="C1309" s="66"/>
      <c r="D1309" s="66"/>
      <c r="E1309" s="66"/>
      <c r="F1309" s="66"/>
      <c r="G1309" s="66"/>
      <c r="H1309" s="66"/>
      <c r="I1309" s="66"/>
      <c r="J1309" s="66"/>
      <c r="K1309" s="66"/>
      <c r="L1309" s="66"/>
      <c r="M1309" s="66"/>
      <c r="N1309" s="66"/>
      <c r="O1309" s="66"/>
      <c r="P1309" s="66"/>
      <c r="Q1309" s="66"/>
      <c r="R1309" s="66"/>
      <c r="S1309" s="66"/>
      <c r="T1309" s="66"/>
      <c r="U1309" s="66"/>
      <c r="V1309" s="66"/>
      <c r="W1309" s="66"/>
      <c r="X1309" s="66"/>
      <c r="Y1309" s="66"/>
      <c r="Z1309" s="66"/>
      <c r="AA1309" s="66"/>
    </row>
    <row r="1310" spans="1:27" x14ac:dyDescent="0.25">
      <c r="A1310" s="66"/>
      <c r="B1310" s="66"/>
      <c r="C1310" s="66"/>
      <c r="D1310" s="66"/>
      <c r="E1310" s="66"/>
      <c r="F1310" s="66"/>
      <c r="G1310" s="66"/>
      <c r="H1310" s="66"/>
      <c r="I1310" s="66"/>
      <c r="J1310" s="66"/>
      <c r="K1310" s="66"/>
      <c r="L1310" s="66"/>
      <c r="M1310" s="66"/>
      <c r="N1310" s="66"/>
      <c r="O1310" s="66"/>
      <c r="P1310" s="66"/>
      <c r="Q1310" s="66"/>
      <c r="R1310" s="66"/>
      <c r="S1310" s="66"/>
      <c r="T1310" s="66"/>
      <c r="U1310" s="66"/>
      <c r="V1310" s="66"/>
      <c r="W1310" s="66"/>
      <c r="X1310" s="66"/>
      <c r="Y1310" s="66"/>
      <c r="Z1310" s="66"/>
      <c r="AA1310" s="66"/>
    </row>
    <row r="1311" spans="1:27" x14ac:dyDescent="0.25">
      <c r="A1311" s="66"/>
      <c r="B1311" s="66"/>
      <c r="C1311" s="66"/>
      <c r="D1311" s="66"/>
      <c r="E1311" s="66"/>
      <c r="F1311" s="66"/>
      <c r="G1311" s="66"/>
      <c r="H1311" s="66"/>
      <c r="I1311" s="66"/>
      <c r="J1311" s="66"/>
      <c r="K1311" s="66"/>
      <c r="L1311" s="66"/>
      <c r="M1311" s="66"/>
      <c r="N1311" s="66"/>
      <c r="O1311" s="66"/>
      <c r="P1311" s="66"/>
      <c r="Q1311" s="66"/>
      <c r="R1311" s="66"/>
      <c r="S1311" s="66"/>
      <c r="T1311" s="66"/>
      <c r="U1311" s="66"/>
      <c r="V1311" s="66"/>
      <c r="W1311" s="66"/>
      <c r="X1311" s="66"/>
      <c r="Y1311" s="66"/>
      <c r="Z1311" s="66"/>
      <c r="AA1311" s="66"/>
    </row>
    <row r="1312" spans="1:27" x14ac:dyDescent="0.25">
      <c r="A1312" s="66"/>
      <c r="B1312" s="66"/>
      <c r="C1312" s="66"/>
      <c r="D1312" s="66"/>
      <c r="E1312" s="66"/>
      <c r="F1312" s="66"/>
      <c r="G1312" s="66"/>
      <c r="H1312" s="66"/>
      <c r="I1312" s="66"/>
      <c r="J1312" s="66"/>
      <c r="K1312" s="66"/>
      <c r="L1312" s="66"/>
      <c r="M1312" s="66"/>
      <c r="N1312" s="66"/>
      <c r="O1312" s="66"/>
      <c r="P1312" s="66"/>
      <c r="Q1312" s="66"/>
      <c r="R1312" s="66"/>
      <c r="S1312" s="66"/>
      <c r="T1312" s="66"/>
      <c r="U1312" s="66"/>
      <c r="V1312" s="66"/>
      <c r="W1312" s="66"/>
      <c r="X1312" s="66"/>
      <c r="Y1312" s="66"/>
      <c r="Z1312" s="66"/>
      <c r="AA1312" s="66"/>
    </row>
    <row r="1313" spans="1:27" x14ac:dyDescent="0.25">
      <c r="A1313" s="66"/>
      <c r="B1313" s="66"/>
      <c r="C1313" s="66"/>
      <c r="D1313" s="66"/>
      <c r="E1313" s="66"/>
      <c r="F1313" s="66"/>
      <c r="G1313" s="66"/>
      <c r="H1313" s="66"/>
      <c r="I1313" s="66"/>
      <c r="J1313" s="66"/>
      <c r="K1313" s="66"/>
      <c r="L1313" s="66"/>
      <c r="M1313" s="66"/>
      <c r="N1313" s="66"/>
      <c r="O1313" s="66"/>
      <c r="P1313" s="66"/>
      <c r="Q1313" s="66"/>
      <c r="R1313" s="66"/>
      <c r="S1313" s="66"/>
      <c r="T1313" s="66"/>
      <c r="U1313" s="66"/>
      <c r="V1313" s="66"/>
      <c r="W1313" s="66"/>
      <c r="X1313" s="66"/>
      <c r="Y1313" s="66"/>
      <c r="Z1313" s="66"/>
      <c r="AA1313" s="66"/>
    </row>
    <row r="1314" spans="1:27" x14ac:dyDescent="0.25">
      <c r="A1314" s="66"/>
      <c r="B1314" s="66"/>
      <c r="C1314" s="66"/>
      <c r="D1314" s="66"/>
      <c r="E1314" s="66"/>
      <c r="F1314" s="66"/>
      <c r="G1314" s="66"/>
      <c r="H1314" s="66"/>
      <c r="I1314" s="66"/>
      <c r="J1314" s="66"/>
      <c r="K1314" s="66"/>
      <c r="L1314" s="66"/>
      <c r="M1314" s="66"/>
      <c r="N1314" s="66"/>
      <c r="O1314" s="66"/>
      <c r="P1314" s="66"/>
      <c r="Q1314" s="66"/>
      <c r="R1314" s="66"/>
      <c r="S1314" s="66"/>
      <c r="T1314" s="66"/>
      <c r="U1314" s="66"/>
      <c r="V1314" s="66"/>
      <c r="W1314" s="66"/>
      <c r="X1314" s="66"/>
      <c r="Y1314" s="66"/>
      <c r="Z1314" s="66"/>
      <c r="AA1314" s="66"/>
    </row>
    <row r="1315" spans="1:27" x14ac:dyDescent="0.25">
      <c r="A1315" s="66"/>
      <c r="B1315" s="66"/>
      <c r="C1315" s="66"/>
      <c r="D1315" s="66"/>
      <c r="E1315" s="66"/>
      <c r="F1315" s="66"/>
      <c r="G1315" s="66"/>
      <c r="H1315" s="66"/>
      <c r="I1315" s="66"/>
      <c r="J1315" s="66"/>
      <c r="K1315" s="66"/>
      <c r="L1315" s="66"/>
      <c r="M1315" s="66"/>
      <c r="N1315" s="66"/>
      <c r="O1315" s="66"/>
      <c r="P1315" s="66"/>
      <c r="Q1315" s="66"/>
      <c r="R1315" s="66"/>
      <c r="S1315" s="66"/>
      <c r="T1315" s="66"/>
      <c r="U1315" s="66"/>
      <c r="V1315" s="66"/>
      <c r="W1315" s="66"/>
      <c r="X1315" s="66"/>
      <c r="Y1315" s="66"/>
      <c r="Z1315" s="66"/>
      <c r="AA1315" s="66"/>
    </row>
    <row r="1316" spans="1:27" x14ac:dyDescent="0.25">
      <c r="A1316" s="66"/>
      <c r="B1316" s="66"/>
      <c r="C1316" s="66"/>
      <c r="D1316" s="66"/>
      <c r="E1316" s="66"/>
      <c r="F1316" s="66"/>
      <c r="G1316" s="66"/>
      <c r="H1316" s="66"/>
      <c r="I1316" s="66"/>
      <c r="J1316" s="66"/>
      <c r="K1316" s="66"/>
      <c r="L1316" s="66"/>
      <c r="M1316" s="66"/>
      <c r="N1316" s="66"/>
      <c r="O1316" s="66"/>
      <c r="P1316" s="66"/>
      <c r="Q1316" s="66"/>
      <c r="R1316" s="66"/>
      <c r="S1316" s="66"/>
      <c r="T1316" s="66"/>
      <c r="U1316" s="66"/>
      <c r="V1316" s="66"/>
      <c r="W1316" s="66"/>
      <c r="X1316" s="66"/>
      <c r="Y1316" s="66"/>
      <c r="Z1316" s="66"/>
      <c r="AA1316" s="66"/>
    </row>
    <row r="1317" spans="1:27" x14ac:dyDescent="0.25">
      <c r="A1317" s="66"/>
      <c r="B1317" s="66"/>
      <c r="C1317" s="66"/>
      <c r="D1317" s="66"/>
      <c r="E1317" s="66"/>
      <c r="F1317" s="66"/>
      <c r="G1317" s="66"/>
      <c r="H1317" s="66"/>
      <c r="I1317" s="66"/>
      <c r="J1317" s="66"/>
      <c r="K1317" s="66"/>
      <c r="L1317" s="66"/>
      <c r="M1317" s="66"/>
      <c r="N1317" s="66"/>
      <c r="O1317" s="66"/>
      <c r="P1317" s="66"/>
      <c r="Q1317" s="66"/>
      <c r="R1317" s="66"/>
      <c r="S1317" s="66"/>
      <c r="T1317" s="66"/>
      <c r="U1317" s="66"/>
      <c r="V1317" s="66"/>
      <c r="W1317" s="66"/>
      <c r="X1317" s="66"/>
      <c r="Y1317" s="66"/>
      <c r="Z1317" s="66"/>
      <c r="AA1317" s="66"/>
    </row>
    <row r="1318" spans="1:27" x14ac:dyDescent="0.25">
      <c r="A1318" s="66"/>
      <c r="B1318" s="66"/>
      <c r="C1318" s="66"/>
      <c r="D1318" s="66"/>
      <c r="E1318" s="66"/>
      <c r="F1318" s="66"/>
      <c r="G1318" s="66"/>
      <c r="H1318" s="66"/>
      <c r="I1318" s="66"/>
      <c r="J1318" s="66"/>
      <c r="K1318" s="66"/>
      <c r="L1318" s="66"/>
      <c r="M1318" s="66"/>
      <c r="N1318" s="66"/>
      <c r="O1318" s="66"/>
      <c r="P1318" s="66"/>
      <c r="Q1318" s="66"/>
      <c r="R1318" s="66"/>
      <c r="S1318" s="66"/>
      <c r="T1318" s="66"/>
      <c r="U1318" s="66"/>
      <c r="V1318" s="66"/>
      <c r="W1318" s="66"/>
      <c r="X1318" s="66"/>
      <c r="Y1318" s="66"/>
      <c r="Z1318" s="66"/>
      <c r="AA1318" s="66"/>
    </row>
    <row r="1319" spans="1:27" x14ac:dyDescent="0.25">
      <c r="A1319" s="66"/>
      <c r="B1319" s="66"/>
      <c r="C1319" s="66"/>
      <c r="D1319" s="66"/>
      <c r="E1319" s="66"/>
      <c r="F1319" s="66"/>
      <c r="G1319" s="66"/>
      <c r="H1319" s="66"/>
      <c r="I1319" s="66"/>
      <c r="J1319" s="66"/>
      <c r="K1319" s="66"/>
      <c r="L1319" s="66"/>
      <c r="M1319" s="66"/>
      <c r="N1319" s="66"/>
      <c r="O1319" s="66"/>
      <c r="P1319" s="66"/>
      <c r="Q1319" s="66"/>
      <c r="R1319" s="66"/>
      <c r="S1319" s="66"/>
      <c r="T1319" s="66"/>
      <c r="U1319" s="66"/>
      <c r="V1319" s="66"/>
      <c r="W1319" s="66"/>
      <c r="X1319" s="66"/>
      <c r="Y1319" s="66"/>
      <c r="Z1319" s="66"/>
      <c r="AA1319" s="66"/>
    </row>
    <row r="1320" spans="1:27" x14ac:dyDescent="0.25">
      <c r="A1320" s="66"/>
      <c r="B1320" s="66"/>
      <c r="C1320" s="66"/>
      <c r="D1320" s="66"/>
      <c r="E1320" s="66"/>
      <c r="F1320" s="66"/>
      <c r="G1320" s="66"/>
      <c r="H1320" s="66"/>
      <c r="I1320" s="66"/>
      <c r="J1320" s="66"/>
      <c r="K1320" s="66"/>
      <c r="L1320" s="66"/>
      <c r="M1320" s="66"/>
      <c r="N1320" s="66"/>
      <c r="O1320" s="66"/>
      <c r="P1320" s="66"/>
      <c r="Q1320" s="66"/>
      <c r="R1320" s="66"/>
      <c r="S1320" s="66"/>
      <c r="T1320" s="66"/>
      <c r="U1320" s="66"/>
      <c r="V1320" s="66"/>
      <c r="W1320" s="66"/>
      <c r="X1320" s="66"/>
      <c r="Y1320" s="66"/>
      <c r="Z1320" s="66"/>
      <c r="AA1320" s="66"/>
    </row>
    <row r="1321" spans="1:27" x14ac:dyDescent="0.25">
      <c r="A1321" s="66"/>
      <c r="B1321" s="66"/>
      <c r="C1321" s="66"/>
      <c r="D1321" s="66"/>
      <c r="E1321" s="66"/>
      <c r="F1321" s="66"/>
      <c r="G1321" s="66"/>
      <c r="H1321" s="66"/>
      <c r="I1321" s="66"/>
      <c r="J1321" s="66"/>
      <c r="K1321" s="66"/>
      <c r="L1321" s="66"/>
      <c r="M1321" s="66"/>
      <c r="N1321" s="66"/>
      <c r="O1321" s="66"/>
      <c r="P1321" s="66"/>
      <c r="Q1321" s="66"/>
      <c r="R1321" s="66"/>
      <c r="S1321" s="66"/>
      <c r="T1321" s="66"/>
      <c r="U1321" s="66"/>
      <c r="V1321" s="66"/>
      <c r="W1321" s="66"/>
      <c r="X1321" s="66"/>
      <c r="Y1321" s="66"/>
      <c r="Z1321" s="66"/>
      <c r="AA1321" s="66"/>
    </row>
    <row r="1322" spans="1:27" x14ac:dyDescent="0.25">
      <c r="A1322" s="66"/>
      <c r="B1322" s="66"/>
      <c r="C1322" s="66"/>
      <c r="D1322" s="66"/>
      <c r="E1322" s="66"/>
      <c r="F1322" s="66"/>
      <c r="G1322" s="66"/>
      <c r="H1322" s="66"/>
      <c r="I1322" s="66"/>
      <c r="J1322" s="66"/>
      <c r="K1322" s="66"/>
      <c r="L1322" s="66"/>
      <c r="M1322" s="66"/>
      <c r="N1322" s="66"/>
      <c r="O1322" s="66"/>
      <c r="P1322" s="66"/>
      <c r="Q1322" s="66"/>
      <c r="R1322" s="66"/>
      <c r="S1322" s="66"/>
      <c r="T1322" s="66"/>
      <c r="U1322" s="66"/>
      <c r="V1322" s="66"/>
      <c r="W1322" s="66"/>
      <c r="X1322" s="66"/>
      <c r="Y1322" s="66"/>
      <c r="Z1322" s="66"/>
      <c r="AA1322" s="66"/>
    </row>
    <row r="1323" spans="1:27" x14ac:dyDescent="0.25">
      <c r="A1323" s="66"/>
      <c r="B1323" s="66"/>
      <c r="C1323" s="66"/>
      <c r="D1323" s="66"/>
      <c r="E1323" s="66"/>
      <c r="F1323" s="66"/>
      <c r="G1323" s="66"/>
      <c r="H1323" s="66"/>
      <c r="I1323" s="66"/>
      <c r="J1323" s="66"/>
      <c r="K1323" s="66"/>
      <c r="L1323" s="66"/>
      <c r="M1323" s="66"/>
      <c r="N1323" s="66"/>
      <c r="O1323" s="66"/>
      <c r="P1323" s="66"/>
      <c r="Q1323" s="66"/>
      <c r="R1323" s="66"/>
      <c r="S1323" s="66"/>
      <c r="T1323" s="66"/>
      <c r="U1323" s="66"/>
      <c r="V1323" s="66"/>
      <c r="W1323" s="66"/>
      <c r="X1323" s="66"/>
      <c r="Y1323" s="66"/>
      <c r="Z1323" s="66"/>
      <c r="AA1323" s="66"/>
    </row>
    <row r="1324" spans="1:27" x14ac:dyDescent="0.25">
      <c r="A1324" s="66"/>
      <c r="B1324" s="66"/>
      <c r="C1324" s="66"/>
      <c r="D1324" s="66"/>
      <c r="E1324" s="66"/>
      <c r="F1324" s="66"/>
      <c r="G1324" s="66"/>
      <c r="H1324" s="66"/>
      <c r="I1324" s="66"/>
      <c r="J1324" s="66"/>
      <c r="K1324" s="66"/>
      <c r="L1324" s="66"/>
      <c r="M1324" s="66"/>
      <c r="N1324" s="66"/>
      <c r="O1324" s="66"/>
      <c r="P1324" s="66"/>
      <c r="Q1324" s="66"/>
      <c r="R1324" s="66"/>
      <c r="S1324" s="66"/>
      <c r="T1324" s="66"/>
      <c r="U1324" s="66"/>
      <c r="V1324" s="66"/>
      <c r="W1324" s="66"/>
      <c r="X1324" s="66"/>
      <c r="Y1324" s="66"/>
      <c r="Z1324" s="66"/>
      <c r="AA1324" s="66"/>
    </row>
    <row r="1325" spans="1:27" x14ac:dyDescent="0.25">
      <c r="A1325" s="66"/>
      <c r="B1325" s="66"/>
      <c r="C1325" s="66"/>
      <c r="D1325" s="66"/>
      <c r="E1325" s="66"/>
      <c r="F1325" s="66"/>
      <c r="G1325" s="66"/>
      <c r="H1325" s="66"/>
      <c r="I1325" s="66"/>
      <c r="J1325" s="66"/>
      <c r="K1325" s="66"/>
      <c r="L1325" s="66"/>
      <c r="M1325" s="66"/>
      <c r="N1325" s="66"/>
      <c r="O1325" s="66"/>
      <c r="P1325" s="66"/>
      <c r="Q1325" s="66"/>
      <c r="R1325" s="66"/>
      <c r="S1325" s="66"/>
      <c r="T1325" s="66"/>
      <c r="U1325" s="66"/>
      <c r="V1325" s="66"/>
      <c r="W1325" s="66"/>
      <c r="X1325" s="66"/>
      <c r="Y1325" s="66"/>
      <c r="Z1325" s="66"/>
      <c r="AA1325" s="66"/>
    </row>
    <row r="1326" spans="1:27" x14ac:dyDescent="0.25">
      <c r="A1326" s="66"/>
      <c r="B1326" s="66"/>
      <c r="C1326" s="66"/>
      <c r="D1326" s="66"/>
      <c r="E1326" s="66"/>
      <c r="F1326" s="66"/>
      <c r="G1326" s="66"/>
      <c r="H1326" s="66"/>
      <c r="I1326" s="66"/>
      <c r="J1326" s="66"/>
      <c r="K1326" s="66"/>
      <c r="L1326" s="66"/>
      <c r="M1326" s="66"/>
      <c r="N1326" s="66"/>
      <c r="O1326" s="66"/>
      <c r="P1326" s="66"/>
      <c r="Q1326" s="66"/>
      <c r="R1326" s="66"/>
      <c r="S1326" s="66"/>
      <c r="T1326" s="66"/>
      <c r="U1326" s="66"/>
      <c r="V1326" s="66"/>
      <c r="W1326" s="66"/>
      <c r="X1326" s="66"/>
      <c r="Y1326" s="66"/>
      <c r="Z1326" s="66"/>
      <c r="AA1326" s="66"/>
    </row>
    <row r="1327" spans="1:27" x14ac:dyDescent="0.25">
      <c r="A1327" s="66"/>
      <c r="B1327" s="66"/>
      <c r="C1327" s="66"/>
      <c r="D1327" s="66"/>
      <c r="E1327" s="66"/>
      <c r="F1327" s="66"/>
      <c r="G1327" s="66"/>
      <c r="H1327" s="66"/>
      <c r="I1327" s="66"/>
      <c r="J1327" s="66"/>
      <c r="K1327" s="66"/>
      <c r="L1327" s="66"/>
      <c r="M1327" s="66"/>
      <c r="N1327" s="66"/>
      <c r="O1327" s="66"/>
      <c r="P1327" s="66"/>
      <c r="Q1327" s="66"/>
      <c r="R1327" s="66"/>
      <c r="S1327" s="66"/>
      <c r="T1327" s="66"/>
      <c r="U1327" s="66"/>
      <c r="V1327" s="66"/>
      <c r="W1327" s="66"/>
      <c r="X1327" s="66"/>
      <c r="Y1327" s="66"/>
      <c r="Z1327" s="66"/>
      <c r="AA1327" s="66"/>
    </row>
    <row r="1328" spans="1:27" x14ac:dyDescent="0.25">
      <c r="A1328" s="66"/>
      <c r="B1328" s="66"/>
      <c r="C1328" s="66"/>
      <c r="D1328" s="66"/>
      <c r="E1328" s="66"/>
      <c r="F1328" s="66"/>
      <c r="G1328" s="66"/>
      <c r="H1328" s="66"/>
      <c r="I1328" s="66"/>
      <c r="J1328" s="66"/>
      <c r="K1328" s="66"/>
      <c r="L1328" s="66"/>
      <c r="M1328" s="66"/>
      <c r="N1328" s="66"/>
      <c r="O1328" s="66"/>
      <c r="P1328" s="66"/>
      <c r="Q1328" s="66"/>
      <c r="R1328" s="66"/>
      <c r="S1328" s="66"/>
      <c r="T1328" s="66"/>
      <c r="U1328" s="66"/>
      <c r="V1328" s="66"/>
      <c r="W1328" s="66"/>
      <c r="X1328" s="66"/>
      <c r="Y1328" s="66"/>
      <c r="Z1328" s="66"/>
      <c r="AA1328" s="66"/>
    </row>
    <row r="1329" spans="1:27" x14ac:dyDescent="0.25">
      <c r="A1329" s="66"/>
      <c r="B1329" s="66"/>
      <c r="C1329" s="66"/>
      <c r="D1329" s="66"/>
      <c r="E1329" s="66"/>
      <c r="F1329" s="66"/>
      <c r="G1329" s="66"/>
      <c r="H1329" s="66"/>
      <c r="I1329" s="66"/>
      <c r="J1329" s="66"/>
      <c r="K1329" s="66"/>
      <c r="L1329" s="66"/>
      <c r="M1329" s="66"/>
      <c r="N1329" s="66"/>
      <c r="O1329" s="66"/>
      <c r="P1329" s="66"/>
      <c r="Q1329" s="66"/>
      <c r="R1329" s="66"/>
      <c r="S1329" s="66"/>
      <c r="T1329" s="66"/>
      <c r="U1329" s="66"/>
      <c r="V1329" s="66"/>
      <c r="W1329" s="66"/>
      <c r="X1329" s="66"/>
      <c r="Y1329" s="66"/>
      <c r="Z1329" s="66"/>
      <c r="AA1329" s="66"/>
    </row>
    <row r="1330" spans="1:27" x14ac:dyDescent="0.25">
      <c r="A1330" s="66"/>
      <c r="B1330" s="66"/>
      <c r="C1330" s="66"/>
      <c r="D1330" s="66"/>
      <c r="E1330" s="66"/>
      <c r="F1330" s="66"/>
      <c r="G1330" s="66"/>
      <c r="H1330" s="66"/>
      <c r="I1330" s="66"/>
      <c r="J1330" s="66"/>
      <c r="K1330" s="66"/>
      <c r="L1330" s="66"/>
      <c r="M1330" s="66"/>
      <c r="N1330" s="66"/>
      <c r="O1330" s="66"/>
      <c r="P1330" s="66"/>
      <c r="Q1330" s="66"/>
      <c r="R1330" s="66"/>
      <c r="S1330" s="66"/>
      <c r="T1330" s="66"/>
      <c r="U1330" s="66"/>
      <c r="V1330" s="66"/>
      <c r="W1330" s="66"/>
      <c r="X1330" s="66"/>
      <c r="Y1330" s="66"/>
      <c r="Z1330" s="66"/>
      <c r="AA1330" s="66"/>
    </row>
    <row r="1331" spans="1:27" x14ac:dyDescent="0.25">
      <c r="A1331" s="66"/>
      <c r="B1331" s="66"/>
      <c r="C1331" s="66"/>
      <c r="D1331" s="66"/>
      <c r="E1331" s="66"/>
      <c r="F1331" s="66"/>
      <c r="G1331" s="66"/>
      <c r="H1331" s="66"/>
      <c r="I1331" s="66"/>
      <c r="J1331" s="66"/>
      <c r="K1331" s="66"/>
      <c r="L1331" s="66"/>
      <c r="M1331" s="66"/>
      <c r="N1331" s="66"/>
      <c r="O1331" s="66"/>
      <c r="P1331" s="66"/>
      <c r="Q1331" s="66"/>
      <c r="R1331" s="66"/>
      <c r="S1331" s="66"/>
      <c r="T1331" s="66"/>
      <c r="U1331" s="66"/>
      <c r="V1331" s="66"/>
      <c r="W1331" s="66"/>
      <c r="X1331" s="66"/>
      <c r="Y1331" s="66"/>
      <c r="Z1331" s="66"/>
      <c r="AA1331" s="66"/>
    </row>
    <row r="1332" spans="1:27" x14ac:dyDescent="0.25">
      <c r="A1332" s="66"/>
      <c r="B1332" s="66"/>
      <c r="C1332" s="66"/>
      <c r="D1332" s="66"/>
      <c r="E1332" s="66"/>
      <c r="F1332" s="66"/>
      <c r="G1332" s="66"/>
      <c r="H1332" s="66"/>
      <c r="I1332" s="66"/>
      <c r="J1332" s="66"/>
      <c r="K1332" s="66"/>
      <c r="L1332" s="66"/>
      <c r="M1332" s="66"/>
      <c r="N1332" s="66"/>
      <c r="O1332" s="66"/>
      <c r="P1332" s="66"/>
      <c r="Q1332" s="66"/>
      <c r="R1332" s="66"/>
      <c r="S1332" s="66"/>
      <c r="T1332" s="66"/>
      <c r="U1332" s="66"/>
      <c r="V1332" s="66"/>
      <c r="W1332" s="66"/>
      <c r="X1332" s="66"/>
      <c r="Y1332" s="66"/>
      <c r="Z1332" s="66"/>
      <c r="AA1332" s="66"/>
    </row>
    <row r="1333" spans="1:27" x14ac:dyDescent="0.25">
      <c r="A1333" s="66"/>
      <c r="B1333" s="66"/>
      <c r="C1333" s="66"/>
      <c r="D1333" s="66"/>
      <c r="E1333" s="66"/>
      <c r="F1333" s="66"/>
      <c r="G1333" s="66"/>
      <c r="H1333" s="66"/>
      <c r="I1333" s="66"/>
      <c r="J1333" s="66"/>
      <c r="K1333" s="66"/>
      <c r="L1333" s="66"/>
      <c r="M1333" s="66"/>
      <c r="N1333" s="66"/>
      <c r="O1333" s="66"/>
      <c r="P1333" s="66"/>
      <c r="Q1333" s="66"/>
      <c r="R1333" s="66"/>
      <c r="S1333" s="66"/>
      <c r="T1333" s="66"/>
      <c r="U1333" s="66"/>
      <c r="V1333" s="66"/>
      <c r="W1333" s="66"/>
      <c r="X1333" s="66"/>
      <c r="Y1333" s="66"/>
      <c r="Z1333" s="66"/>
      <c r="AA1333" s="66"/>
    </row>
    <row r="1334" spans="1:27" x14ac:dyDescent="0.25">
      <c r="A1334" s="66"/>
      <c r="B1334" s="66"/>
      <c r="C1334" s="66"/>
      <c r="D1334" s="66"/>
      <c r="E1334" s="66"/>
      <c r="F1334" s="66"/>
      <c r="G1334" s="66"/>
      <c r="H1334" s="66"/>
      <c r="I1334" s="66"/>
      <c r="J1334" s="66"/>
      <c r="K1334" s="66"/>
      <c r="L1334" s="66"/>
      <c r="M1334" s="66"/>
      <c r="N1334" s="66"/>
      <c r="O1334" s="66"/>
      <c r="P1334" s="66"/>
      <c r="Q1334" s="66"/>
      <c r="R1334" s="66"/>
      <c r="S1334" s="66"/>
      <c r="T1334" s="66"/>
      <c r="U1334" s="66"/>
      <c r="V1334" s="66"/>
      <c r="W1334" s="66"/>
      <c r="X1334" s="66"/>
      <c r="Y1334" s="66"/>
      <c r="Z1334" s="66"/>
      <c r="AA1334" s="66"/>
    </row>
    <row r="1335" spans="1:27" x14ac:dyDescent="0.25">
      <c r="A1335" s="66"/>
      <c r="B1335" s="66"/>
      <c r="C1335" s="66"/>
      <c r="D1335" s="66"/>
      <c r="E1335" s="66"/>
      <c r="F1335" s="66"/>
      <c r="G1335" s="66"/>
      <c r="H1335" s="66"/>
      <c r="I1335" s="66"/>
      <c r="J1335" s="66"/>
      <c r="K1335" s="66"/>
      <c r="L1335" s="66"/>
      <c r="M1335" s="66"/>
      <c r="N1335" s="66"/>
      <c r="O1335" s="66"/>
      <c r="P1335" s="66"/>
      <c r="Q1335" s="66"/>
      <c r="R1335" s="66"/>
      <c r="S1335" s="66"/>
      <c r="T1335" s="66"/>
      <c r="U1335" s="66"/>
      <c r="V1335" s="66"/>
      <c r="W1335" s="66"/>
      <c r="X1335" s="66"/>
      <c r="Y1335" s="66"/>
      <c r="Z1335" s="66"/>
      <c r="AA1335" s="66"/>
    </row>
    <row r="1336" spans="1:27" x14ac:dyDescent="0.25">
      <c r="A1336" s="66"/>
      <c r="B1336" s="66"/>
      <c r="C1336" s="66"/>
      <c r="D1336" s="66"/>
      <c r="E1336" s="66"/>
      <c r="F1336" s="66"/>
      <c r="G1336" s="66"/>
      <c r="H1336" s="66"/>
      <c r="I1336" s="66"/>
      <c r="J1336" s="66"/>
      <c r="K1336" s="66"/>
      <c r="L1336" s="66"/>
      <c r="M1336" s="66"/>
      <c r="N1336" s="66"/>
      <c r="O1336" s="66"/>
      <c r="P1336" s="66"/>
      <c r="Q1336" s="66"/>
      <c r="R1336" s="66"/>
      <c r="S1336" s="66"/>
      <c r="T1336" s="66"/>
      <c r="U1336" s="66"/>
      <c r="V1336" s="66"/>
      <c r="W1336" s="66"/>
      <c r="X1336" s="66"/>
      <c r="Y1336" s="66"/>
      <c r="Z1336" s="66"/>
      <c r="AA1336" s="66"/>
    </row>
    <row r="1337" spans="1:27" x14ac:dyDescent="0.25">
      <c r="A1337" s="66"/>
      <c r="B1337" s="66"/>
      <c r="C1337" s="66"/>
      <c r="D1337" s="66"/>
      <c r="E1337" s="66"/>
      <c r="F1337" s="66"/>
      <c r="G1337" s="66"/>
      <c r="H1337" s="66"/>
      <c r="I1337" s="66"/>
      <c r="J1337" s="66"/>
      <c r="K1337" s="66"/>
      <c r="L1337" s="66"/>
      <c r="M1337" s="66"/>
      <c r="N1337" s="66"/>
      <c r="O1337" s="66"/>
      <c r="P1337" s="66"/>
      <c r="Q1337" s="66"/>
      <c r="R1337" s="66"/>
      <c r="S1337" s="66"/>
      <c r="T1337" s="66"/>
      <c r="U1337" s="66"/>
      <c r="V1337" s="66"/>
      <c r="W1337" s="66"/>
      <c r="X1337" s="66"/>
      <c r="Y1337" s="66"/>
      <c r="Z1337" s="66"/>
      <c r="AA1337" s="66"/>
    </row>
    <row r="1338" spans="1:27" x14ac:dyDescent="0.25">
      <c r="A1338" s="66"/>
      <c r="B1338" s="66"/>
      <c r="C1338" s="66"/>
      <c r="D1338" s="66"/>
      <c r="E1338" s="66"/>
      <c r="F1338" s="66"/>
      <c r="G1338" s="66"/>
      <c r="H1338" s="66"/>
      <c r="I1338" s="66"/>
      <c r="J1338" s="66"/>
      <c r="K1338" s="66"/>
      <c r="L1338" s="66"/>
      <c r="M1338" s="66"/>
      <c r="N1338" s="66"/>
      <c r="O1338" s="66"/>
      <c r="P1338" s="66"/>
      <c r="Q1338" s="66"/>
      <c r="R1338" s="66"/>
      <c r="S1338" s="66"/>
      <c r="T1338" s="66"/>
      <c r="U1338" s="66"/>
      <c r="V1338" s="66"/>
      <c r="W1338" s="66"/>
      <c r="X1338" s="66"/>
      <c r="Y1338" s="66"/>
      <c r="Z1338" s="66"/>
      <c r="AA1338" s="66"/>
    </row>
    <row r="1339" spans="1:27" x14ac:dyDescent="0.25">
      <c r="A1339" s="66"/>
      <c r="B1339" s="66"/>
      <c r="C1339" s="66"/>
      <c r="D1339" s="66"/>
      <c r="E1339" s="66"/>
      <c r="F1339" s="66"/>
      <c r="G1339" s="66"/>
      <c r="H1339" s="66"/>
      <c r="I1339" s="66"/>
      <c r="J1339" s="66"/>
      <c r="K1339" s="66"/>
      <c r="L1339" s="66"/>
      <c r="M1339" s="66"/>
      <c r="N1339" s="66"/>
      <c r="O1339" s="66"/>
      <c r="P1339" s="66"/>
      <c r="Q1339" s="66"/>
      <c r="R1339" s="66"/>
      <c r="S1339" s="66"/>
      <c r="T1339" s="66"/>
      <c r="U1339" s="66"/>
      <c r="V1339" s="66"/>
      <c r="W1339" s="66"/>
      <c r="X1339" s="66"/>
      <c r="Y1339" s="66"/>
      <c r="Z1339" s="66"/>
      <c r="AA1339" s="66"/>
    </row>
    <row r="1340" spans="1:27" x14ac:dyDescent="0.25">
      <c r="A1340" s="66"/>
      <c r="B1340" s="66"/>
      <c r="C1340" s="66"/>
      <c r="D1340" s="66"/>
      <c r="E1340" s="66"/>
      <c r="F1340" s="66"/>
      <c r="G1340" s="66"/>
      <c r="H1340" s="66"/>
      <c r="I1340" s="66"/>
      <c r="J1340" s="66"/>
      <c r="K1340" s="66"/>
      <c r="L1340" s="66"/>
      <c r="M1340" s="66"/>
      <c r="N1340" s="66"/>
      <c r="O1340" s="66"/>
      <c r="P1340" s="66"/>
      <c r="Q1340" s="66"/>
      <c r="R1340" s="66"/>
      <c r="S1340" s="66"/>
      <c r="T1340" s="66"/>
      <c r="U1340" s="66"/>
      <c r="V1340" s="66"/>
      <c r="W1340" s="66"/>
      <c r="X1340" s="66"/>
      <c r="Y1340" s="66"/>
      <c r="Z1340" s="66"/>
      <c r="AA1340" s="66"/>
    </row>
    <row r="1341" spans="1:27" x14ac:dyDescent="0.25">
      <c r="A1341" s="66"/>
      <c r="B1341" s="66"/>
      <c r="C1341" s="66"/>
      <c r="D1341" s="66"/>
      <c r="E1341" s="66"/>
      <c r="F1341" s="66"/>
      <c r="G1341" s="66"/>
      <c r="H1341" s="66"/>
      <c r="I1341" s="66"/>
      <c r="J1341" s="66"/>
      <c r="K1341" s="66"/>
      <c r="L1341" s="66"/>
      <c r="M1341" s="66"/>
      <c r="N1341" s="66"/>
      <c r="O1341" s="66"/>
      <c r="P1341" s="66"/>
      <c r="Q1341" s="66"/>
      <c r="R1341" s="66"/>
      <c r="S1341" s="66"/>
      <c r="T1341" s="66"/>
      <c r="U1341" s="66"/>
      <c r="V1341" s="66"/>
      <c r="W1341" s="66"/>
      <c r="X1341" s="66"/>
      <c r="Y1341" s="66"/>
      <c r="Z1341" s="66"/>
      <c r="AA1341" s="66"/>
    </row>
    <row r="1342" spans="1:27" x14ac:dyDescent="0.25">
      <c r="A1342" s="66"/>
      <c r="B1342" s="66"/>
      <c r="C1342" s="66"/>
      <c r="D1342" s="66"/>
      <c r="E1342" s="66"/>
      <c r="F1342" s="66"/>
      <c r="G1342" s="66"/>
      <c r="H1342" s="66"/>
      <c r="I1342" s="66"/>
      <c r="J1342" s="66"/>
      <c r="K1342" s="66"/>
      <c r="L1342" s="66"/>
      <c r="M1342" s="66"/>
      <c r="N1342" s="66"/>
      <c r="O1342" s="66"/>
      <c r="P1342" s="66"/>
      <c r="Q1342" s="66"/>
      <c r="R1342" s="66"/>
      <c r="S1342" s="66"/>
      <c r="T1342" s="66"/>
      <c r="U1342" s="66"/>
      <c r="V1342" s="66"/>
      <c r="W1342" s="66"/>
      <c r="X1342" s="66"/>
      <c r="Y1342" s="66"/>
      <c r="Z1342" s="66"/>
      <c r="AA1342" s="66"/>
    </row>
    <row r="1343" spans="1:27" x14ac:dyDescent="0.25">
      <c r="A1343" s="66"/>
      <c r="B1343" s="66"/>
      <c r="C1343" s="66"/>
      <c r="D1343" s="66"/>
      <c r="E1343" s="66"/>
      <c r="F1343" s="66"/>
      <c r="G1343" s="66"/>
      <c r="H1343" s="66"/>
      <c r="I1343" s="66"/>
      <c r="J1343" s="66"/>
      <c r="K1343" s="66"/>
      <c r="L1343" s="66"/>
      <c r="M1343" s="66"/>
      <c r="N1343" s="66"/>
      <c r="O1343" s="66"/>
      <c r="P1343" s="66"/>
      <c r="Q1343" s="66"/>
      <c r="R1343" s="66"/>
      <c r="S1343" s="66"/>
      <c r="T1343" s="66"/>
      <c r="U1343" s="66"/>
      <c r="V1343" s="66"/>
      <c r="W1343" s="66"/>
      <c r="X1343" s="66"/>
      <c r="Y1343" s="66"/>
      <c r="Z1343" s="66"/>
      <c r="AA1343" s="66"/>
    </row>
    <row r="1344" spans="1:27" x14ac:dyDescent="0.25">
      <c r="A1344" s="66"/>
      <c r="B1344" s="66"/>
      <c r="C1344" s="66"/>
      <c r="D1344" s="66"/>
      <c r="E1344" s="66"/>
      <c r="F1344" s="66"/>
      <c r="G1344" s="66"/>
      <c r="H1344" s="66"/>
      <c r="I1344" s="66"/>
      <c r="J1344" s="66"/>
      <c r="K1344" s="66"/>
      <c r="L1344" s="66"/>
      <c r="M1344" s="66"/>
      <c r="N1344" s="66"/>
      <c r="O1344" s="66"/>
      <c r="P1344" s="66"/>
      <c r="Q1344" s="66"/>
      <c r="R1344" s="66"/>
      <c r="S1344" s="66"/>
      <c r="T1344" s="66"/>
      <c r="U1344" s="66"/>
      <c r="V1344" s="66"/>
      <c r="W1344" s="66"/>
      <c r="X1344" s="66"/>
      <c r="Y1344" s="66"/>
      <c r="Z1344" s="66"/>
      <c r="AA1344" s="66"/>
    </row>
    <row r="1345" spans="1:27" x14ac:dyDescent="0.25">
      <c r="A1345" s="66"/>
      <c r="B1345" s="66"/>
      <c r="C1345" s="66"/>
      <c r="D1345" s="66"/>
      <c r="E1345" s="66"/>
      <c r="F1345" s="66"/>
      <c r="G1345" s="66"/>
      <c r="H1345" s="66"/>
      <c r="I1345" s="66"/>
      <c r="J1345" s="66"/>
      <c r="K1345" s="66"/>
      <c r="L1345" s="66"/>
      <c r="M1345" s="66"/>
      <c r="N1345" s="66"/>
      <c r="O1345" s="66"/>
      <c r="P1345" s="66"/>
      <c r="Q1345" s="66"/>
      <c r="R1345" s="66"/>
      <c r="S1345" s="66"/>
      <c r="T1345" s="66"/>
      <c r="U1345" s="66"/>
      <c r="V1345" s="66"/>
      <c r="W1345" s="66"/>
      <c r="X1345" s="66"/>
      <c r="Y1345" s="66"/>
      <c r="Z1345" s="66"/>
      <c r="AA1345" s="66"/>
    </row>
    <row r="1346" spans="1:27" x14ac:dyDescent="0.25">
      <c r="A1346" s="66"/>
      <c r="B1346" s="66"/>
      <c r="C1346" s="66"/>
      <c r="D1346" s="66"/>
      <c r="E1346" s="66"/>
      <c r="F1346" s="66"/>
      <c r="G1346" s="66"/>
      <c r="H1346" s="66"/>
      <c r="I1346" s="66"/>
      <c r="J1346" s="66"/>
      <c r="K1346" s="66"/>
      <c r="L1346" s="66"/>
      <c r="M1346" s="66"/>
      <c r="N1346" s="66"/>
      <c r="O1346" s="66"/>
      <c r="P1346" s="66"/>
      <c r="Q1346" s="66"/>
      <c r="R1346" s="66"/>
      <c r="S1346" s="66"/>
      <c r="T1346" s="66"/>
      <c r="U1346" s="66"/>
      <c r="V1346" s="66"/>
      <c r="W1346" s="66"/>
      <c r="X1346" s="66"/>
      <c r="Y1346" s="66"/>
      <c r="Z1346" s="66"/>
      <c r="AA1346" s="66"/>
    </row>
    <row r="1347" spans="1:27" x14ac:dyDescent="0.25">
      <c r="A1347" s="66"/>
      <c r="B1347" s="66"/>
      <c r="C1347" s="66"/>
      <c r="D1347" s="66"/>
      <c r="E1347" s="66"/>
      <c r="F1347" s="66"/>
      <c r="G1347" s="66"/>
      <c r="H1347" s="66"/>
      <c r="I1347" s="66"/>
      <c r="J1347" s="66"/>
      <c r="K1347" s="66"/>
      <c r="L1347" s="66"/>
      <c r="M1347" s="66"/>
      <c r="N1347" s="66"/>
      <c r="O1347" s="66"/>
      <c r="P1347" s="66"/>
      <c r="Q1347" s="66"/>
      <c r="R1347" s="66"/>
      <c r="S1347" s="66"/>
      <c r="T1347" s="66"/>
      <c r="U1347" s="66"/>
      <c r="V1347" s="66"/>
      <c r="W1347" s="66"/>
      <c r="X1347" s="66"/>
      <c r="Y1347" s="66"/>
      <c r="Z1347" s="66"/>
      <c r="AA1347" s="66"/>
    </row>
    <row r="1348" spans="1:27" x14ac:dyDescent="0.25">
      <c r="A1348" s="66"/>
      <c r="B1348" s="66"/>
      <c r="C1348" s="66"/>
      <c r="D1348" s="66"/>
      <c r="E1348" s="66"/>
      <c r="F1348" s="66"/>
      <c r="G1348" s="66"/>
      <c r="H1348" s="66"/>
      <c r="I1348" s="66"/>
      <c r="J1348" s="66"/>
      <c r="K1348" s="66"/>
      <c r="L1348" s="66"/>
      <c r="M1348" s="66"/>
      <c r="N1348" s="66"/>
      <c r="O1348" s="66"/>
      <c r="P1348" s="66"/>
      <c r="Q1348" s="66"/>
      <c r="R1348" s="66"/>
      <c r="S1348" s="66"/>
      <c r="T1348" s="66"/>
      <c r="U1348" s="66"/>
      <c r="V1348" s="66"/>
      <c r="W1348" s="66"/>
      <c r="X1348" s="66"/>
      <c r="Y1348" s="66"/>
      <c r="Z1348" s="66"/>
      <c r="AA1348" s="66"/>
    </row>
    <row r="1349" spans="1:27" x14ac:dyDescent="0.25">
      <c r="A1349" s="66"/>
      <c r="B1349" s="66"/>
      <c r="C1349" s="66"/>
      <c r="D1349" s="66"/>
      <c r="E1349" s="66"/>
      <c r="F1349" s="66"/>
      <c r="G1349" s="66"/>
      <c r="H1349" s="66"/>
      <c r="I1349" s="66"/>
      <c r="J1349" s="66"/>
      <c r="K1349" s="66"/>
      <c r="L1349" s="66"/>
      <c r="M1349" s="66"/>
      <c r="N1349" s="66"/>
      <c r="O1349" s="66"/>
      <c r="P1349" s="66"/>
      <c r="Q1349" s="66"/>
      <c r="R1349" s="66"/>
      <c r="S1349" s="66"/>
      <c r="T1349" s="66"/>
      <c r="U1349" s="66"/>
      <c r="V1349" s="66"/>
      <c r="W1349" s="66"/>
      <c r="X1349" s="66"/>
      <c r="Y1349" s="66"/>
      <c r="Z1349" s="66"/>
      <c r="AA1349" s="66"/>
    </row>
    <row r="1350" spans="1:27" x14ac:dyDescent="0.25">
      <c r="A1350" s="66"/>
      <c r="B1350" s="66"/>
      <c r="C1350" s="66"/>
      <c r="D1350" s="66"/>
      <c r="E1350" s="66"/>
      <c r="F1350" s="66"/>
      <c r="G1350" s="66"/>
      <c r="H1350" s="66"/>
      <c r="I1350" s="66"/>
      <c r="J1350" s="66"/>
      <c r="K1350" s="66"/>
      <c r="L1350" s="66"/>
      <c r="M1350" s="66"/>
      <c r="N1350" s="66"/>
      <c r="O1350" s="66"/>
      <c r="P1350" s="66"/>
      <c r="Q1350" s="66"/>
      <c r="R1350" s="66"/>
      <c r="S1350" s="66"/>
      <c r="T1350" s="66"/>
      <c r="U1350" s="66"/>
      <c r="V1350" s="66"/>
      <c r="W1350" s="66"/>
      <c r="X1350" s="66"/>
      <c r="Y1350" s="66"/>
      <c r="Z1350" s="66"/>
      <c r="AA1350" s="66"/>
    </row>
    <row r="1351" spans="1:27" x14ac:dyDescent="0.25">
      <c r="A1351" s="66"/>
      <c r="B1351" s="66"/>
      <c r="C1351" s="66"/>
      <c r="D1351" s="66"/>
      <c r="E1351" s="66"/>
      <c r="F1351" s="66"/>
      <c r="G1351" s="66"/>
      <c r="H1351" s="66"/>
      <c r="I1351" s="66"/>
      <c r="J1351" s="66"/>
      <c r="K1351" s="66"/>
      <c r="L1351" s="66"/>
      <c r="M1351" s="66"/>
      <c r="N1351" s="66"/>
      <c r="O1351" s="66"/>
      <c r="P1351" s="66"/>
      <c r="Q1351" s="66"/>
      <c r="R1351" s="66"/>
      <c r="S1351" s="66"/>
      <c r="T1351" s="66"/>
      <c r="U1351" s="66"/>
      <c r="V1351" s="66"/>
      <c r="W1351" s="66"/>
      <c r="X1351" s="66"/>
      <c r="Y1351" s="66"/>
      <c r="Z1351" s="66"/>
      <c r="AA1351" s="66"/>
    </row>
    <row r="1352" spans="1:27" x14ac:dyDescent="0.25">
      <c r="A1352" s="66"/>
      <c r="B1352" s="66"/>
      <c r="C1352" s="66"/>
      <c r="D1352" s="66"/>
      <c r="E1352" s="66"/>
      <c r="F1352" s="66"/>
      <c r="G1352" s="66"/>
      <c r="H1352" s="66"/>
      <c r="I1352" s="66"/>
      <c r="J1352" s="66"/>
      <c r="K1352" s="66"/>
      <c r="L1352" s="66"/>
      <c r="M1352" s="66"/>
      <c r="N1352" s="66"/>
      <c r="O1352" s="66"/>
      <c r="P1352" s="66"/>
      <c r="Q1352" s="66"/>
      <c r="R1352" s="66"/>
      <c r="S1352" s="66"/>
      <c r="T1352" s="66"/>
      <c r="U1352" s="66"/>
      <c r="V1352" s="66"/>
      <c r="W1352" s="66"/>
      <c r="X1352" s="66"/>
      <c r="Y1352" s="66"/>
      <c r="Z1352" s="66"/>
      <c r="AA1352" s="66"/>
    </row>
    <row r="1353" spans="1:27" x14ac:dyDescent="0.25">
      <c r="A1353" s="66"/>
      <c r="B1353" s="66"/>
      <c r="C1353" s="66"/>
      <c r="D1353" s="66"/>
      <c r="E1353" s="66"/>
      <c r="F1353" s="66"/>
      <c r="G1353" s="66"/>
      <c r="H1353" s="66"/>
      <c r="I1353" s="66"/>
      <c r="J1353" s="66"/>
      <c r="K1353" s="66"/>
      <c r="L1353" s="66"/>
      <c r="M1353" s="66"/>
      <c r="N1353" s="66"/>
      <c r="O1353" s="66"/>
      <c r="P1353" s="66"/>
      <c r="Q1353" s="66"/>
      <c r="R1353" s="66"/>
      <c r="S1353" s="66"/>
      <c r="T1353" s="66"/>
      <c r="U1353" s="66"/>
      <c r="V1353" s="66"/>
      <c r="W1353" s="66"/>
      <c r="X1353" s="66"/>
      <c r="Y1353" s="66"/>
      <c r="Z1353" s="66"/>
      <c r="AA1353" s="66"/>
    </row>
    <row r="1354" spans="1:27" x14ac:dyDescent="0.25">
      <c r="A1354" s="66"/>
      <c r="B1354" s="66"/>
      <c r="C1354" s="66"/>
      <c r="D1354" s="66"/>
      <c r="E1354" s="66"/>
      <c r="F1354" s="66"/>
      <c r="G1354" s="66"/>
      <c r="H1354" s="66"/>
      <c r="I1354" s="66"/>
      <c r="J1354" s="66"/>
      <c r="K1354" s="66"/>
      <c r="L1354" s="66"/>
      <c r="M1354" s="66"/>
      <c r="N1354" s="66"/>
      <c r="O1354" s="66"/>
      <c r="P1354" s="66"/>
      <c r="Q1354" s="66"/>
      <c r="R1354" s="66"/>
      <c r="S1354" s="66"/>
      <c r="T1354" s="66"/>
      <c r="U1354" s="66"/>
      <c r="V1354" s="66"/>
      <c r="W1354" s="66"/>
      <c r="X1354" s="66"/>
      <c r="Y1354" s="66"/>
      <c r="Z1354" s="66"/>
      <c r="AA1354" s="66"/>
    </row>
    <row r="1355" spans="1:27" x14ac:dyDescent="0.25">
      <c r="A1355" s="66"/>
      <c r="B1355" s="66"/>
      <c r="C1355" s="66"/>
      <c r="D1355" s="66"/>
      <c r="E1355" s="66"/>
      <c r="F1355" s="66"/>
      <c r="G1355" s="66"/>
      <c r="H1355" s="66"/>
      <c r="I1355" s="66"/>
      <c r="J1355" s="66"/>
      <c r="K1355" s="66"/>
      <c r="L1355" s="66"/>
      <c r="M1355" s="66"/>
      <c r="N1355" s="66"/>
      <c r="O1355" s="66"/>
      <c r="P1355" s="66"/>
      <c r="Q1355" s="66"/>
      <c r="R1355" s="66"/>
      <c r="S1355" s="66"/>
      <c r="T1355" s="66"/>
      <c r="U1355" s="66"/>
      <c r="V1355" s="66"/>
      <c r="W1355" s="66"/>
      <c r="X1355" s="66"/>
      <c r="Y1355" s="66"/>
      <c r="Z1355" s="66"/>
      <c r="AA1355" s="66"/>
    </row>
    <row r="1356" spans="1:27" x14ac:dyDescent="0.25">
      <c r="A1356" s="66"/>
      <c r="B1356" s="66"/>
      <c r="C1356" s="66"/>
      <c r="D1356" s="66"/>
      <c r="E1356" s="66"/>
      <c r="F1356" s="66"/>
      <c r="G1356" s="66"/>
      <c r="H1356" s="66"/>
      <c r="I1356" s="66"/>
      <c r="J1356" s="66"/>
      <c r="K1356" s="66"/>
      <c r="L1356" s="66"/>
      <c r="M1356" s="66"/>
      <c r="N1356" s="66"/>
      <c r="O1356" s="66"/>
      <c r="P1356" s="66"/>
      <c r="Q1356" s="66"/>
      <c r="R1356" s="66"/>
      <c r="S1356" s="66"/>
      <c r="T1356" s="66"/>
      <c r="U1356" s="66"/>
      <c r="V1356" s="66"/>
      <c r="W1356" s="66"/>
      <c r="X1356" s="66"/>
      <c r="Y1356" s="66"/>
      <c r="Z1356" s="66"/>
      <c r="AA1356" s="66"/>
    </row>
    <row r="1357" spans="1:27" x14ac:dyDescent="0.25">
      <c r="A1357" s="66"/>
      <c r="B1357" s="66"/>
      <c r="C1357" s="66"/>
      <c r="D1357" s="66"/>
      <c r="E1357" s="66"/>
      <c r="F1357" s="66"/>
      <c r="G1357" s="66"/>
      <c r="H1357" s="66"/>
      <c r="I1357" s="66"/>
      <c r="J1357" s="66"/>
      <c r="K1357" s="66"/>
      <c r="L1357" s="66"/>
      <c r="M1357" s="66"/>
      <c r="N1357" s="66"/>
      <c r="O1357" s="66"/>
      <c r="P1357" s="66"/>
      <c r="Q1357" s="66"/>
      <c r="R1357" s="66"/>
      <c r="S1357" s="66"/>
      <c r="T1357" s="66"/>
      <c r="U1357" s="66"/>
      <c r="V1357" s="66"/>
      <c r="W1357" s="66"/>
      <c r="X1357" s="66"/>
      <c r="Y1357" s="66"/>
      <c r="Z1357" s="66"/>
      <c r="AA1357" s="66"/>
    </row>
    <row r="1358" spans="1:27" x14ac:dyDescent="0.25">
      <c r="A1358" s="66"/>
      <c r="B1358" s="66"/>
      <c r="C1358" s="66"/>
      <c r="D1358" s="66"/>
      <c r="E1358" s="66"/>
      <c r="F1358" s="66"/>
      <c r="G1358" s="66"/>
      <c r="H1358" s="66"/>
      <c r="I1358" s="66"/>
      <c r="J1358" s="66"/>
      <c r="K1358" s="66"/>
      <c r="L1358" s="66"/>
      <c r="M1358" s="66"/>
      <c r="N1358" s="66"/>
      <c r="O1358" s="66"/>
      <c r="P1358" s="66"/>
      <c r="Q1358" s="66"/>
      <c r="R1358" s="66"/>
      <c r="S1358" s="66"/>
      <c r="T1358" s="66"/>
      <c r="U1358" s="66"/>
      <c r="V1358" s="66"/>
      <c r="W1358" s="66"/>
      <c r="X1358" s="66"/>
      <c r="Y1358" s="66"/>
      <c r="Z1358" s="66"/>
      <c r="AA1358" s="66"/>
    </row>
    <row r="1359" spans="1:27" x14ac:dyDescent="0.25">
      <c r="A1359" s="66"/>
      <c r="B1359" s="66"/>
      <c r="C1359" s="66"/>
      <c r="D1359" s="66"/>
      <c r="E1359" s="66"/>
      <c r="F1359" s="66"/>
      <c r="G1359" s="66"/>
      <c r="H1359" s="66"/>
      <c r="I1359" s="66"/>
      <c r="J1359" s="66"/>
      <c r="K1359" s="66"/>
      <c r="L1359" s="66"/>
      <c r="M1359" s="66"/>
      <c r="N1359" s="66"/>
      <c r="O1359" s="66"/>
      <c r="P1359" s="66"/>
      <c r="Q1359" s="66"/>
      <c r="R1359" s="66"/>
      <c r="S1359" s="66"/>
      <c r="T1359" s="66"/>
      <c r="U1359" s="66"/>
      <c r="V1359" s="66"/>
      <c r="W1359" s="66"/>
      <c r="X1359" s="66"/>
      <c r="Y1359" s="66"/>
      <c r="Z1359" s="66"/>
      <c r="AA1359" s="66"/>
    </row>
    <row r="1360" spans="1:27" x14ac:dyDescent="0.25">
      <c r="A1360" s="66"/>
      <c r="B1360" s="66"/>
      <c r="C1360" s="66"/>
      <c r="D1360" s="66"/>
      <c r="E1360" s="66"/>
      <c r="F1360" s="66"/>
      <c r="G1360" s="66"/>
      <c r="H1360" s="66"/>
      <c r="I1360" s="66"/>
      <c r="J1360" s="66"/>
      <c r="K1360" s="66"/>
      <c r="L1360" s="66"/>
      <c r="M1360" s="66"/>
      <c r="N1360" s="66"/>
      <c r="O1360" s="66"/>
      <c r="P1360" s="66"/>
      <c r="Q1360" s="66"/>
      <c r="R1360" s="66"/>
      <c r="S1360" s="66"/>
      <c r="T1360" s="66"/>
      <c r="U1360" s="66"/>
      <c r="V1360" s="66"/>
      <c r="W1360" s="66"/>
      <c r="X1360" s="66"/>
      <c r="Y1360" s="66"/>
      <c r="Z1360" s="66"/>
      <c r="AA1360" s="66"/>
    </row>
    <row r="1361" spans="1:27" x14ac:dyDescent="0.25">
      <c r="A1361" s="66"/>
      <c r="B1361" s="66"/>
      <c r="C1361" s="66"/>
      <c r="D1361" s="66"/>
      <c r="E1361" s="66"/>
      <c r="F1361" s="66"/>
      <c r="G1361" s="66"/>
      <c r="H1361" s="66"/>
      <c r="I1361" s="66"/>
      <c r="J1361" s="66"/>
      <c r="K1361" s="66"/>
      <c r="L1361" s="66"/>
      <c r="M1361" s="66"/>
      <c r="N1361" s="66"/>
      <c r="O1361" s="66"/>
      <c r="P1361" s="66"/>
      <c r="Q1361" s="66"/>
      <c r="R1361" s="66"/>
      <c r="S1361" s="66"/>
      <c r="T1361" s="66"/>
      <c r="U1361" s="66"/>
      <c r="V1361" s="66"/>
      <c r="W1361" s="66"/>
      <c r="X1361" s="66"/>
      <c r="Y1361" s="66"/>
      <c r="Z1361" s="66"/>
      <c r="AA1361" s="66"/>
    </row>
    <row r="1362" spans="1:27" x14ac:dyDescent="0.25">
      <c r="A1362" s="66"/>
      <c r="B1362" s="66"/>
      <c r="C1362" s="66"/>
      <c r="D1362" s="66"/>
      <c r="E1362" s="66"/>
      <c r="F1362" s="66"/>
      <c r="G1362" s="66"/>
      <c r="H1362" s="66"/>
      <c r="I1362" s="66"/>
      <c r="J1362" s="66"/>
      <c r="K1362" s="66"/>
      <c r="L1362" s="66"/>
      <c r="M1362" s="66"/>
      <c r="N1362" s="66"/>
      <c r="O1362" s="66"/>
      <c r="P1362" s="66"/>
      <c r="Q1362" s="66"/>
      <c r="R1362" s="66"/>
      <c r="S1362" s="66"/>
      <c r="T1362" s="66"/>
      <c r="U1362" s="66"/>
      <c r="V1362" s="66"/>
      <c r="W1362" s="66"/>
      <c r="X1362" s="66"/>
      <c r="Y1362" s="66"/>
      <c r="Z1362" s="66"/>
      <c r="AA1362" s="66"/>
    </row>
    <row r="1363" spans="1:27" x14ac:dyDescent="0.25">
      <c r="A1363" s="66"/>
      <c r="B1363" s="66"/>
      <c r="C1363" s="66"/>
      <c r="D1363" s="66"/>
      <c r="E1363" s="66"/>
      <c r="F1363" s="66"/>
      <c r="G1363" s="66"/>
      <c r="H1363" s="66"/>
      <c r="I1363" s="66"/>
      <c r="J1363" s="66"/>
      <c r="K1363" s="66"/>
      <c r="L1363" s="66"/>
      <c r="M1363" s="66"/>
      <c r="N1363" s="66"/>
      <c r="O1363" s="66"/>
      <c r="P1363" s="66"/>
      <c r="Q1363" s="66"/>
      <c r="R1363" s="66"/>
      <c r="S1363" s="66"/>
      <c r="T1363" s="66"/>
      <c r="U1363" s="66"/>
      <c r="V1363" s="66"/>
      <c r="W1363" s="66"/>
      <c r="X1363" s="66"/>
      <c r="Y1363" s="66"/>
      <c r="Z1363" s="66"/>
      <c r="AA1363" s="66"/>
    </row>
    <row r="1364" spans="1:27" x14ac:dyDescent="0.25">
      <c r="A1364" s="66"/>
      <c r="B1364" s="66"/>
      <c r="C1364" s="66"/>
      <c r="D1364" s="66"/>
      <c r="E1364" s="66"/>
      <c r="F1364" s="66"/>
      <c r="G1364" s="66"/>
      <c r="H1364" s="66"/>
      <c r="I1364" s="66"/>
      <c r="J1364" s="66"/>
      <c r="K1364" s="66"/>
      <c r="L1364" s="66"/>
      <c r="M1364" s="66"/>
      <c r="N1364" s="66"/>
      <c r="O1364" s="66"/>
      <c r="P1364" s="66"/>
      <c r="Q1364" s="66"/>
      <c r="R1364" s="66"/>
      <c r="S1364" s="66"/>
      <c r="T1364" s="66"/>
      <c r="U1364" s="66"/>
      <c r="V1364" s="66"/>
      <c r="W1364" s="66"/>
      <c r="X1364" s="66"/>
      <c r="Y1364" s="66"/>
      <c r="Z1364" s="66"/>
      <c r="AA1364" s="66"/>
    </row>
    <row r="1365" spans="1:27" x14ac:dyDescent="0.25">
      <c r="A1365" s="66"/>
      <c r="B1365" s="66"/>
      <c r="C1365" s="66"/>
      <c r="D1365" s="66"/>
      <c r="E1365" s="66"/>
      <c r="F1365" s="66"/>
      <c r="G1365" s="66"/>
      <c r="H1365" s="66"/>
      <c r="I1365" s="66"/>
      <c r="J1365" s="66"/>
      <c r="K1365" s="66"/>
      <c r="L1365" s="66"/>
      <c r="M1365" s="66"/>
      <c r="N1365" s="66"/>
      <c r="O1365" s="66"/>
      <c r="P1365" s="66"/>
      <c r="Q1365" s="66"/>
      <c r="R1365" s="66"/>
      <c r="S1365" s="66"/>
      <c r="T1365" s="66"/>
      <c r="U1365" s="66"/>
      <c r="V1365" s="66"/>
      <c r="W1365" s="66"/>
      <c r="X1365" s="66"/>
      <c r="Y1365" s="66"/>
      <c r="Z1365" s="66"/>
      <c r="AA1365" s="66"/>
    </row>
    <row r="1366" spans="1:27" x14ac:dyDescent="0.25">
      <c r="A1366" s="66"/>
      <c r="B1366" s="66"/>
      <c r="C1366" s="66"/>
      <c r="D1366" s="66"/>
      <c r="E1366" s="66"/>
      <c r="F1366" s="66"/>
      <c r="G1366" s="66"/>
      <c r="H1366" s="66"/>
      <c r="I1366" s="66"/>
      <c r="J1366" s="66"/>
      <c r="K1366" s="66"/>
      <c r="L1366" s="66"/>
      <c r="M1366" s="66"/>
      <c r="N1366" s="66"/>
      <c r="O1366" s="66"/>
      <c r="P1366" s="66"/>
      <c r="Q1366" s="66"/>
      <c r="R1366" s="66"/>
      <c r="S1366" s="66"/>
      <c r="T1366" s="66"/>
      <c r="U1366" s="66"/>
      <c r="V1366" s="66"/>
      <c r="W1366" s="66"/>
      <c r="X1366" s="66"/>
      <c r="Y1366" s="66"/>
      <c r="Z1366" s="66"/>
      <c r="AA1366" s="66"/>
    </row>
    <row r="1367" spans="1:27" x14ac:dyDescent="0.25">
      <c r="A1367" s="66"/>
      <c r="B1367" s="66"/>
      <c r="C1367" s="66"/>
      <c r="D1367" s="66"/>
      <c r="E1367" s="66"/>
      <c r="F1367" s="66"/>
      <c r="G1367" s="66"/>
      <c r="H1367" s="66"/>
      <c r="I1367" s="66"/>
      <c r="J1367" s="66"/>
      <c r="K1367" s="66"/>
      <c r="L1367" s="66"/>
      <c r="M1367" s="66"/>
      <c r="N1367" s="66"/>
      <c r="O1367" s="66"/>
      <c r="P1367" s="66"/>
      <c r="Q1367" s="66"/>
      <c r="R1367" s="66"/>
      <c r="S1367" s="66"/>
      <c r="T1367" s="66"/>
      <c r="U1367" s="66"/>
      <c r="V1367" s="66"/>
      <c r="W1367" s="66"/>
      <c r="X1367" s="66"/>
      <c r="Y1367" s="66"/>
      <c r="Z1367" s="66"/>
      <c r="AA1367" s="66"/>
    </row>
    <row r="1368" spans="1:27" x14ac:dyDescent="0.25">
      <c r="A1368" s="66"/>
      <c r="B1368" s="66"/>
      <c r="C1368" s="66"/>
      <c r="D1368" s="66"/>
      <c r="E1368" s="66"/>
      <c r="F1368" s="66"/>
      <c r="G1368" s="66"/>
      <c r="H1368" s="66"/>
      <c r="I1368" s="66"/>
      <c r="J1368" s="66"/>
      <c r="K1368" s="66"/>
      <c r="L1368" s="66"/>
      <c r="M1368" s="66"/>
      <c r="N1368" s="66"/>
      <c r="O1368" s="66"/>
      <c r="P1368" s="66"/>
      <c r="Q1368" s="66"/>
      <c r="R1368" s="66"/>
      <c r="S1368" s="66"/>
      <c r="T1368" s="66"/>
      <c r="U1368" s="66"/>
      <c r="V1368" s="66"/>
      <c r="W1368" s="66"/>
      <c r="X1368" s="66"/>
      <c r="Y1368" s="66"/>
      <c r="Z1368" s="66"/>
      <c r="AA1368" s="66"/>
    </row>
    <row r="1369" spans="1:27" x14ac:dyDescent="0.25">
      <c r="A1369" s="66"/>
      <c r="B1369" s="66"/>
      <c r="C1369" s="66"/>
      <c r="D1369" s="66"/>
      <c r="E1369" s="66"/>
      <c r="F1369" s="66"/>
      <c r="G1369" s="66"/>
      <c r="H1369" s="66"/>
      <c r="I1369" s="66"/>
      <c r="J1369" s="66"/>
      <c r="K1369" s="66"/>
      <c r="L1369" s="66"/>
      <c r="M1369" s="66"/>
      <c r="N1369" s="66"/>
      <c r="O1369" s="66"/>
      <c r="P1369" s="66"/>
      <c r="Q1369" s="66"/>
      <c r="R1369" s="66"/>
      <c r="S1369" s="66"/>
      <c r="T1369" s="66"/>
      <c r="U1369" s="66"/>
      <c r="V1369" s="66"/>
      <c r="W1369" s="66"/>
      <c r="X1369" s="66"/>
      <c r="Y1369" s="66"/>
      <c r="Z1369" s="66"/>
      <c r="AA1369" s="66"/>
    </row>
    <row r="1370" spans="1:27" x14ac:dyDescent="0.25">
      <c r="A1370" s="66"/>
      <c r="B1370" s="66"/>
      <c r="C1370" s="66"/>
      <c r="D1370" s="66"/>
      <c r="E1370" s="66"/>
      <c r="F1370" s="66"/>
      <c r="G1370" s="66"/>
      <c r="H1370" s="66"/>
      <c r="I1370" s="66"/>
      <c r="J1370" s="66"/>
      <c r="K1370" s="66"/>
      <c r="L1370" s="66"/>
      <c r="M1370" s="66"/>
      <c r="N1370" s="66"/>
      <c r="O1370" s="66"/>
      <c r="P1370" s="66"/>
      <c r="Q1370" s="66"/>
      <c r="R1370" s="66"/>
      <c r="S1370" s="66"/>
      <c r="T1370" s="66"/>
      <c r="U1370" s="66"/>
      <c r="V1370" s="66"/>
      <c r="W1370" s="66"/>
      <c r="X1370" s="66"/>
      <c r="Y1370" s="66"/>
      <c r="Z1370" s="66"/>
      <c r="AA1370" s="66"/>
    </row>
    <row r="1371" spans="1:27" x14ac:dyDescent="0.25">
      <c r="A1371" s="66"/>
      <c r="B1371" s="66"/>
      <c r="C1371" s="66"/>
      <c r="D1371" s="66"/>
      <c r="E1371" s="66"/>
      <c r="F1371" s="66"/>
      <c r="G1371" s="66"/>
      <c r="H1371" s="66"/>
      <c r="I1371" s="66"/>
      <c r="J1371" s="66"/>
      <c r="K1371" s="66"/>
      <c r="L1371" s="66"/>
      <c r="M1371" s="66"/>
      <c r="N1371" s="66"/>
      <c r="O1371" s="66"/>
      <c r="P1371" s="66"/>
      <c r="Q1371" s="66"/>
      <c r="R1371" s="66"/>
      <c r="S1371" s="66"/>
      <c r="T1371" s="66"/>
      <c r="U1371" s="66"/>
      <c r="V1371" s="66"/>
      <c r="W1371" s="66"/>
      <c r="X1371" s="66"/>
      <c r="Y1371" s="66"/>
      <c r="Z1371" s="66"/>
      <c r="AA1371" s="66"/>
    </row>
    <row r="1372" spans="1:27" x14ac:dyDescent="0.25">
      <c r="A1372" s="66"/>
      <c r="B1372" s="66"/>
      <c r="C1372" s="66"/>
      <c r="D1372" s="66"/>
      <c r="E1372" s="66"/>
      <c r="F1372" s="66"/>
      <c r="G1372" s="66"/>
      <c r="H1372" s="66"/>
      <c r="I1372" s="66"/>
      <c r="J1372" s="66"/>
      <c r="K1372" s="66"/>
      <c r="L1372" s="66"/>
      <c r="M1372" s="66"/>
      <c r="N1372" s="66"/>
      <c r="O1372" s="66"/>
      <c r="P1372" s="66"/>
      <c r="Q1372" s="66"/>
      <c r="R1372" s="66"/>
      <c r="S1372" s="66"/>
      <c r="T1372" s="66"/>
      <c r="U1372" s="66"/>
      <c r="V1372" s="66"/>
      <c r="W1372" s="66"/>
      <c r="X1372" s="66"/>
      <c r="Y1372" s="66"/>
      <c r="Z1372" s="66"/>
      <c r="AA1372" s="66"/>
    </row>
    <row r="1373" spans="1:27" x14ac:dyDescent="0.25">
      <c r="A1373" s="66"/>
      <c r="B1373" s="66"/>
      <c r="C1373" s="66"/>
      <c r="D1373" s="66"/>
      <c r="E1373" s="66"/>
      <c r="F1373" s="66"/>
      <c r="G1373" s="66"/>
      <c r="H1373" s="66"/>
      <c r="I1373" s="66"/>
      <c r="J1373" s="66"/>
      <c r="K1373" s="66"/>
      <c r="L1373" s="66"/>
      <c r="M1373" s="66"/>
      <c r="N1373" s="66"/>
      <c r="O1373" s="66"/>
      <c r="P1373" s="66"/>
      <c r="Q1373" s="66"/>
      <c r="R1373" s="66"/>
      <c r="S1373" s="66"/>
      <c r="T1373" s="66"/>
      <c r="U1373" s="66"/>
      <c r="V1373" s="66"/>
      <c r="W1373" s="66"/>
      <c r="X1373" s="66"/>
      <c r="Y1373" s="66"/>
      <c r="Z1373" s="66"/>
      <c r="AA1373" s="66"/>
    </row>
    <row r="1374" spans="1:27" x14ac:dyDescent="0.25">
      <c r="A1374" s="66"/>
      <c r="B1374" s="66"/>
      <c r="C1374" s="66"/>
      <c r="D1374" s="66"/>
      <c r="E1374" s="66"/>
      <c r="F1374" s="66"/>
      <c r="G1374" s="66"/>
      <c r="H1374" s="66"/>
      <c r="I1374" s="66"/>
      <c r="J1374" s="66"/>
      <c r="K1374" s="66"/>
      <c r="L1374" s="66"/>
      <c r="M1374" s="66"/>
      <c r="N1374" s="66"/>
      <c r="O1374" s="66"/>
      <c r="P1374" s="66"/>
      <c r="Q1374" s="66"/>
      <c r="R1374" s="66"/>
      <c r="S1374" s="66"/>
      <c r="T1374" s="66"/>
      <c r="U1374" s="66"/>
      <c r="V1374" s="66"/>
      <c r="W1374" s="66"/>
      <c r="X1374" s="66"/>
      <c r="Y1374" s="66"/>
      <c r="Z1374" s="66"/>
      <c r="AA1374" s="66"/>
    </row>
    <row r="1375" spans="1:27" x14ac:dyDescent="0.25">
      <c r="A1375" s="66"/>
      <c r="B1375" s="66"/>
      <c r="C1375" s="66"/>
      <c r="D1375" s="66"/>
      <c r="E1375" s="66"/>
      <c r="F1375" s="66"/>
      <c r="G1375" s="66"/>
      <c r="H1375" s="66"/>
      <c r="I1375" s="66"/>
      <c r="J1375" s="66"/>
      <c r="K1375" s="66"/>
      <c r="L1375" s="66"/>
      <c r="M1375" s="66"/>
      <c r="N1375" s="66"/>
      <c r="O1375" s="66"/>
      <c r="P1375" s="66"/>
      <c r="Q1375" s="66"/>
      <c r="R1375" s="66"/>
      <c r="S1375" s="66"/>
      <c r="T1375" s="66"/>
      <c r="U1375" s="66"/>
      <c r="V1375" s="66"/>
      <c r="W1375" s="66"/>
      <c r="X1375" s="66"/>
      <c r="Y1375" s="66"/>
      <c r="Z1375" s="66"/>
      <c r="AA1375" s="66"/>
    </row>
    <row r="1376" spans="1:27" x14ac:dyDescent="0.25">
      <c r="A1376" s="66"/>
      <c r="B1376" s="66"/>
      <c r="C1376" s="66"/>
      <c r="D1376" s="66"/>
      <c r="E1376" s="66"/>
      <c r="F1376" s="66"/>
      <c r="G1376" s="66"/>
      <c r="H1376" s="66"/>
      <c r="I1376" s="66"/>
      <c r="J1376" s="66"/>
      <c r="K1376" s="66"/>
      <c r="L1376" s="66"/>
      <c r="M1376" s="66"/>
      <c r="N1376" s="66"/>
      <c r="O1376" s="66"/>
      <c r="P1376" s="66"/>
      <c r="Q1376" s="66"/>
      <c r="R1376" s="66"/>
      <c r="S1376" s="66"/>
      <c r="T1376" s="66"/>
      <c r="U1376" s="66"/>
      <c r="V1376" s="66"/>
      <c r="W1376" s="66"/>
      <c r="X1376" s="66"/>
      <c r="Y1376" s="66"/>
      <c r="Z1376" s="66"/>
      <c r="AA1376" s="66"/>
    </row>
    <row r="1377" spans="1:27" x14ac:dyDescent="0.25">
      <c r="A1377" s="66"/>
      <c r="B1377" s="66"/>
      <c r="C1377" s="66"/>
      <c r="D1377" s="66"/>
      <c r="E1377" s="66"/>
      <c r="F1377" s="66"/>
      <c r="G1377" s="66"/>
      <c r="H1377" s="66"/>
      <c r="I1377" s="66"/>
      <c r="J1377" s="66"/>
      <c r="K1377" s="66"/>
      <c r="L1377" s="66"/>
      <c r="M1377" s="66"/>
      <c r="N1377" s="66"/>
      <c r="O1377" s="66"/>
      <c r="P1377" s="66"/>
      <c r="Q1377" s="66"/>
      <c r="R1377" s="66"/>
      <c r="S1377" s="66"/>
      <c r="T1377" s="66"/>
      <c r="U1377" s="66"/>
      <c r="V1377" s="66"/>
      <c r="W1377" s="66"/>
      <c r="X1377" s="66"/>
      <c r="Y1377" s="66"/>
      <c r="Z1377" s="66"/>
      <c r="AA1377" s="66"/>
    </row>
    <row r="1378" spans="1:27" x14ac:dyDescent="0.25">
      <c r="A1378" s="66"/>
      <c r="B1378" s="66"/>
      <c r="C1378" s="66"/>
      <c r="D1378" s="66"/>
      <c r="E1378" s="66"/>
      <c r="F1378" s="66"/>
      <c r="G1378" s="66"/>
      <c r="H1378" s="66"/>
      <c r="I1378" s="66"/>
      <c r="J1378" s="66"/>
      <c r="K1378" s="66"/>
      <c r="L1378" s="66"/>
      <c r="M1378" s="66"/>
      <c r="N1378" s="66"/>
      <c r="O1378" s="66"/>
      <c r="P1378" s="66"/>
      <c r="Q1378" s="66"/>
      <c r="R1378" s="66"/>
      <c r="S1378" s="66"/>
      <c r="T1378" s="66"/>
      <c r="U1378" s="66"/>
      <c r="V1378" s="66"/>
      <c r="W1378" s="66"/>
      <c r="X1378" s="66"/>
      <c r="Y1378" s="66"/>
      <c r="Z1378" s="66"/>
      <c r="AA1378" s="66"/>
    </row>
    <row r="1379" spans="1:27" x14ac:dyDescent="0.25">
      <c r="A1379" s="66"/>
      <c r="B1379" s="66"/>
      <c r="C1379" s="66"/>
      <c r="D1379" s="66"/>
      <c r="E1379" s="66"/>
      <c r="F1379" s="66"/>
      <c r="G1379" s="66"/>
      <c r="H1379" s="66"/>
      <c r="I1379" s="66"/>
      <c r="J1379" s="66"/>
      <c r="K1379" s="66"/>
      <c r="L1379" s="66"/>
      <c r="M1379" s="66"/>
      <c r="N1379" s="66"/>
      <c r="O1379" s="66"/>
      <c r="P1379" s="66"/>
      <c r="Q1379" s="66"/>
      <c r="R1379" s="66"/>
      <c r="S1379" s="66"/>
      <c r="T1379" s="66"/>
      <c r="U1379" s="66"/>
      <c r="V1379" s="66"/>
      <c r="W1379" s="66"/>
      <c r="X1379" s="66"/>
      <c r="Y1379" s="66"/>
      <c r="Z1379" s="66"/>
      <c r="AA1379" s="66"/>
    </row>
    <row r="1380" spans="1:27" x14ac:dyDescent="0.25">
      <c r="A1380" s="66"/>
      <c r="B1380" s="66"/>
      <c r="C1380" s="66"/>
      <c r="D1380" s="66"/>
      <c r="E1380" s="66"/>
      <c r="F1380" s="66"/>
      <c r="G1380" s="66"/>
      <c r="H1380" s="66"/>
      <c r="I1380" s="66"/>
      <c r="J1380" s="66"/>
      <c r="K1380" s="66"/>
      <c r="L1380" s="66"/>
      <c r="M1380" s="66"/>
      <c r="N1380" s="66"/>
      <c r="O1380" s="66"/>
      <c r="P1380" s="66"/>
      <c r="Q1380" s="66"/>
      <c r="R1380" s="66"/>
      <c r="S1380" s="66"/>
      <c r="T1380" s="66"/>
      <c r="U1380" s="66"/>
      <c r="V1380" s="66"/>
      <c r="W1380" s="66"/>
      <c r="X1380" s="66"/>
      <c r="Y1380" s="66"/>
      <c r="Z1380" s="66"/>
      <c r="AA1380" s="66"/>
    </row>
    <row r="1381" spans="1:27" x14ac:dyDescent="0.25">
      <c r="A1381" s="66"/>
      <c r="B1381" s="66"/>
      <c r="C1381" s="66"/>
      <c r="D1381" s="66"/>
      <c r="E1381" s="66"/>
      <c r="F1381" s="66"/>
      <c r="G1381" s="66"/>
      <c r="H1381" s="66"/>
      <c r="I1381" s="66"/>
      <c r="J1381" s="66"/>
      <c r="K1381" s="66"/>
      <c r="L1381" s="66"/>
      <c r="M1381" s="66"/>
      <c r="N1381" s="66"/>
      <c r="O1381" s="66"/>
      <c r="P1381" s="66"/>
      <c r="Q1381" s="66"/>
      <c r="R1381" s="66"/>
      <c r="S1381" s="66"/>
      <c r="T1381" s="66"/>
      <c r="U1381" s="66"/>
      <c r="V1381" s="66"/>
      <c r="W1381" s="66"/>
      <c r="X1381" s="66"/>
      <c r="Y1381" s="66"/>
      <c r="Z1381" s="66"/>
      <c r="AA1381" s="66"/>
    </row>
    <row r="1382" spans="1:27" x14ac:dyDescent="0.25">
      <c r="A1382" s="66"/>
      <c r="B1382" s="66"/>
      <c r="C1382" s="66"/>
      <c r="D1382" s="66"/>
      <c r="E1382" s="66"/>
      <c r="F1382" s="66"/>
      <c r="G1382" s="66"/>
      <c r="H1382" s="66"/>
      <c r="I1382" s="66"/>
      <c r="J1382" s="66"/>
      <c r="K1382" s="66"/>
      <c r="L1382" s="66"/>
      <c r="M1382" s="66"/>
      <c r="N1382" s="66"/>
      <c r="O1382" s="66"/>
      <c r="P1382" s="66"/>
      <c r="Q1382" s="66"/>
      <c r="R1382" s="66"/>
      <c r="S1382" s="66"/>
      <c r="T1382" s="66"/>
      <c r="U1382" s="66"/>
      <c r="V1382" s="66"/>
      <c r="W1382" s="66"/>
      <c r="X1382" s="66"/>
      <c r="Y1382" s="66"/>
      <c r="Z1382" s="66"/>
      <c r="AA1382" s="66"/>
    </row>
    <row r="1383" spans="1:27" x14ac:dyDescent="0.25">
      <c r="A1383" s="66"/>
      <c r="B1383" s="66"/>
      <c r="C1383" s="66"/>
      <c r="D1383" s="66"/>
      <c r="E1383" s="66"/>
      <c r="F1383" s="66"/>
      <c r="G1383" s="66"/>
      <c r="H1383" s="66"/>
      <c r="I1383" s="66"/>
      <c r="J1383" s="66"/>
      <c r="K1383" s="66"/>
      <c r="L1383" s="66"/>
      <c r="M1383" s="66"/>
      <c r="N1383" s="66"/>
      <c r="O1383" s="66"/>
      <c r="P1383" s="66"/>
      <c r="Q1383" s="66"/>
      <c r="R1383" s="66"/>
      <c r="S1383" s="66"/>
      <c r="T1383" s="66"/>
      <c r="U1383" s="66"/>
      <c r="V1383" s="66"/>
      <c r="W1383" s="66"/>
      <c r="X1383" s="66"/>
      <c r="Y1383" s="66"/>
      <c r="Z1383" s="66"/>
      <c r="AA1383" s="66"/>
    </row>
    <row r="1384" spans="1:27" x14ac:dyDescent="0.25">
      <c r="A1384" s="66"/>
      <c r="B1384" s="66"/>
      <c r="C1384" s="66"/>
      <c r="D1384" s="66"/>
      <c r="E1384" s="66"/>
      <c r="F1384" s="66"/>
      <c r="G1384" s="66"/>
      <c r="H1384" s="66"/>
      <c r="I1384" s="66"/>
      <c r="J1384" s="66"/>
      <c r="K1384" s="66"/>
      <c r="L1384" s="66"/>
      <c r="M1384" s="66"/>
      <c r="N1384" s="66"/>
      <c r="O1384" s="66"/>
      <c r="P1384" s="66"/>
      <c r="Q1384" s="66"/>
      <c r="R1384" s="66"/>
      <c r="S1384" s="66"/>
      <c r="T1384" s="66"/>
      <c r="U1384" s="66"/>
      <c r="V1384" s="66"/>
      <c r="W1384" s="66"/>
      <c r="X1384" s="66"/>
      <c r="Y1384" s="66"/>
      <c r="Z1384" s="66"/>
      <c r="AA1384" s="66"/>
    </row>
    <row r="1385" spans="1:27" x14ac:dyDescent="0.25">
      <c r="A1385" s="66"/>
      <c r="B1385" s="66"/>
      <c r="C1385" s="66"/>
      <c r="D1385" s="66"/>
      <c r="E1385" s="66"/>
      <c r="F1385" s="66"/>
      <c r="G1385" s="66"/>
      <c r="H1385" s="66"/>
      <c r="I1385" s="66"/>
      <c r="J1385" s="66"/>
      <c r="K1385" s="66"/>
      <c r="L1385" s="66"/>
      <c r="M1385" s="66"/>
      <c r="N1385" s="66"/>
      <c r="O1385" s="66"/>
      <c r="P1385" s="66"/>
      <c r="Q1385" s="66"/>
      <c r="R1385" s="66"/>
      <c r="S1385" s="66"/>
      <c r="T1385" s="66"/>
      <c r="U1385" s="66"/>
      <c r="V1385" s="66"/>
      <c r="W1385" s="66"/>
      <c r="X1385" s="66"/>
      <c r="Y1385" s="66"/>
      <c r="Z1385" s="66"/>
      <c r="AA1385" s="66"/>
    </row>
    <row r="1386" spans="1:27" x14ac:dyDescent="0.25">
      <c r="A1386" s="66"/>
      <c r="B1386" s="66"/>
      <c r="C1386" s="66"/>
      <c r="D1386" s="66"/>
      <c r="E1386" s="66"/>
      <c r="F1386" s="66"/>
      <c r="G1386" s="66"/>
      <c r="H1386" s="66"/>
      <c r="I1386" s="66"/>
      <c r="J1386" s="66"/>
      <c r="K1386" s="66"/>
      <c r="L1386" s="66"/>
      <c r="M1386" s="66"/>
      <c r="N1386" s="66"/>
      <c r="O1386" s="66"/>
      <c r="P1386" s="66"/>
      <c r="Q1386" s="66"/>
      <c r="R1386" s="66"/>
      <c r="S1386" s="66"/>
      <c r="T1386" s="66"/>
      <c r="U1386" s="66"/>
      <c r="V1386" s="66"/>
      <c r="W1386" s="66"/>
      <c r="X1386" s="66"/>
      <c r="Y1386" s="66"/>
      <c r="Z1386" s="66"/>
      <c r="AA1386" s="66"/>
    </row>
    <row r="1387" spans="1:27" x14ac:dyDescent="0.25">
      <c r="A1387" s="66"/>
      <c r="B1387" s="66"/>
      <c r="C1387" s="66"/>
      <c r="D1387" s="66"/>
      <c r="E1387" s="66"/>
      <c r="F1387" s="66"/>
      <c r="G1387" s="66"/>
      <c r="H1387" s="66"/>
      <c r="I1387" s="66"/>
      <c r="J1387" s="66"/>
      <c r="K1387" s="66"/>
      <c r="L1387" s="66"/>
      <c r="M1387" s="66"/>
      <c r="N1387" s="66"/>
      <c r="O1387" s="66"/>
      <c r="P1387" s="66"/>
      <c r="Q1387" s="66"/>
      <c r="R1387" s="66"/>
      <c r="S1387" s="66"/>
      <c r="T1387" s="66"/>
      <c r="U1387" s="66"/>
      <c r="V1387" s="66"/>
      <c r="W1387" s="66"/>
      <c r="X1387" s="66"/>
      <c r="Y1387" s="66"/>
      <c r="Z1387" s="66"/>
      <c r="AA1387" s="66"/>
    </row>
    <row r="1388" spans="1:27" x14ac:dyDescent="0.25">
      <c r="A1388" s="66"/>
      <c r="B1388" s="66"/>
      <c r="C1388" s="66"/>
      <c r="D1388" s="66"/>
      <c r="E1388" s="66"/>
      <c r="F1388" s="66"/>
      <c r="G1388" s="66"/>
      <c r="H1388" s="66"/>
      <c r="I1388" s="66"/>
      <c r="J1388" s="66"/>
      <c r="K1388" s="66"/>
      <c r="L1388" s="66"/>
      <c r="M1388" s="66"/>
      <c r="N1388" s="66"/>
      <c r="O1388" s="66"/>
      <c r="P1388" s="66"/>
      <c r="Q1388" s="66"/>
      <c r="R1388" s="66"/>
      <c r="S1388" s="66"/>
      <c r="T1388" s="66"/>
      <c r="U1388" s="66"/>
      <c r="V1388" s="66"/>
      <c r="W1388" s="66"/>
      <c r="X1388" s="66"/>
      <c r="Y1388" s="66"/>
      <c r="Z1388" s="66"/>
      <c r="AA1388" s="66"/>
    </row>
    <row r="1389" spans="1:27" x14ac:dyDescent="0.25">
      <c r="A1389" s="66"/>
      <c r="B1389" s="66"/>
      <c r="C1389" s="66"/>
      <c r="D1389" s="66"/>
      <c r="E1389" s="66"/>
      <c r="F1389" s="66"/>
      <c r="G1389" s="66"/>
      <c r="H1389" s="66"/>
      <c r="I1389" s="66"/>
      <c r="J1389" s="66"/>
      <c r="K1389" s="66"/>
      <c r="L1389" s="66"/>
      <c r="M1389" s="66"/>
      <c r="N1389" s="66"/>
      <c r="O1389" s="66"/>
      <c r="P1389" s="66"/>
      <c r="Q1389" s="66"/>
      <c r="R1389" s="66"/>
      <c r="S1389" s="66"/>
      <c r="T1389" s="66"/>
      <c r="U1389" s="66"/>
      <c r="V1389" s="66"/>
      <c r="W1389" s="66"/>
      <c r="X1389" s="66"/>
      <c r="Y1389" s="66"/>
      <c r="Z1389" s="66"/>
      <c r="AA1389" s="66"/>
    </row>
    <row r="1390" spans="1:27" x14ac:dyDescent="0.25">
      <c r="A1390" s="66"/>
      <c r="B1390" s="66"/>
      <c r="C1390" s="66"/>
      <c r="D1390" s="66"/>
      <c r="E1390" s="66"/>
      <c r="F1390" s="66"/>
      <c r="G1390" s="66"/>
      <c r="H1390" s="66"/>
      <c r="I1390" s="66"/>
      <c r="J1390" s="66"/>
      <c r="K1390" s="66"/>
      <c r="L1390" s="66"/>
      <c r="M1390" s="66"/>
      <c r="N1390" s="66"/>
      <c r="O1390" s="66"/>
      <c r="P1390" s="66"/>
      <c r="Q1390" s="66"/>
      <c r="R1390" s="66"/>
      <c r="S1390" s="66"/>
      <c r="T1390" s="66"/>
      <c r="U1390" s="66"/>
      <c r="V1390" s="66"/>
      <c r="W1390" s="66"/>
      <c r="X1390" s="66"/>
      <c r="Y1390" s="66"/>
      <c r="Z1390" s="66"/>
      <c r="AA1390" s="66"/>
    </row>
    <row r="1391" spans="1:27" x14ac:dyDescent="0.25">
      <c r="A1391" s="66"/>
      <c r="B1391" s="66"/>
      <c r="C1391" s="66"/>
      <c r="D1391" s="66"/>
      <c r="E1391" s="66"/>
      <c r="F1391" s="66"/>
      <c r="G1391" s="66"/>
      <c r="H1391" s="66"/>
      <c r="I1391" s="66"/>
      <c r="J1391" s="66"/>
      <c r="K1391" s="66"/>
      <c r="L1391" s="66"/>
      <c r="M1391" s="66"/>
      <c r="N1391" s="66"/>
      <c r="O1391" s="66"/>
      <c r="P1391" s="66"/>
      <c r="Q1391" s="66"/>
      <c r="R1391" s="66"/>
      <c r="S1391" s="66"/>
      <c r="T1391" s="66"/>
      <c r="U1391" s="66"/>
      <c r="V1391" s="66"/>
      <c r="W1391" s="66"/>
      <c r="X1391" s="66"/>
      <c r="Y1391" s="66"/>
      <c r="Z1391" s="66"/>
      <c r="AA1391" s="66"/>
    </row>
    <row r="1392" spans="1:27" x14ac:dyDescent="0.25">
      <c r="A1392" s="66"/>
      <c r="B1392" s="66"/>
      <c r="C1392" s="66"/>
      <c r="D1392" s="66"/>
      <c r="E1392" s="66"/>
      <c r="F1392" s="66"/>
      <c r="G1392" s="66"/>
      <c r="H1392" s="66"/>
      <c r="I1392" s="66"/>
      <c r="J1392" s="66"/>
      <c r="K1392" s="66"/>
      <c r="L1392" s="66"/>
      <c r="M1392" s="66"/>
      <c r="N1392" s="66"/>
      <c r="O1392" s="66"/>
      <c r="P1392" s="66"/>
      <c r="Q1392" s="66"/>
      <c r="R1392" s="66"/>
      <c r="S1392" s="66"/>
      <c r="T1392" s="66"/>
      <c r="U1392" s="66"/>
      <c r="V1392" s="66"/>
      <c r="W1392" s="66"/>
      <c r="X1392" s="66"/>
      <c r="Y1392" s="66"/>
      <c r="Z1392" s="66"/>
      <c r="AA1392" s="66"/>
    </row>
    <row r="1393" spans="1:27" x14ac:dyDescent="0.25">
      <c r="A1393" s="66"/>
      <c r="B1393" s="66"/>
      <c r="C1393" s="66"/>
      <c r="D1393" s="66"/>
      <c r="E1393" s="66"/>
      <c r="F1393" s="66"/>
      <c r="G1393" s="66"/>
      <c r="H1393" s="66"/>
      <c r="I1393" s="66"/>
      <c r="J1393" s="66"/>
      <c r="K1393" s="66"/>
      <c r="L1393" s="66"/>
      <c r="M1393" s="66"/>
      <c r="N1393" s="66"/>
      <c r="O1393" s="66"/>
      <c r="P1393" s="66"/>
      <c r="Q1393" s="66"/>
      <c r="R1393" s="66"/>
      <c r="S1393" s="66"/>
      <c r="T1393" s="66"/>
      <c r="U1393" s="66"/>
      <c r="V1393" s="66"/>
      <c r="W1393" s="66"/>
      <c r="X1393" s="66"/>
      <c r="Y1393" s="66"/>
      <c r="Z1393" s="66"/>
      <c r="AA1393" s="66"/>
    </row>
    <row r="1394" spans="1:27" x14ac:dyDescent="0.25">
      <c r="A1394" s="66"/>
      <c r="B1394" s="66"/>
      <c r="C1394" s="66"/>
      <c r="D1394" s="66"/>
      <c r="E1394" s="66"/>
      <c r="F1394" s="66"/>
      <c r="G1394" s="66"/>
      <c r="H1394" s="66"/>
      <c r="I1394" s="66"/>
      <c r="J1394" s="66"/>
      <c r="K1394" s="66"/>
      <c r="L1394" s="66"/>
      <c r="M1394" s="66"/>
      <c r="N1394" s="66"/>
      <c r="O1394" s="66"/>
      <c r="P1394" s="66"/>
      <c r="Q1394" s="66"/>
      <c r="R1394" s="66"/>
      <c r="S1394" s="66"/>
      <c r="T1394" s="66"/>
      <c r="U1394" s="66"/>
      <c r="V1394" s="66"/>
      <c r="W1394" s="66"/>
      <c r="X1394" s="66"/>
      <c r="Y1394" s="66"/>
      <c r="Z1394" s="66"/>
      <c r="AA1394" s="66"/>
    </row>
    <row r="1395" spans="1:27" x14ac:dyDescent="0.25">
      <c r="A1395" s="66"/>
      <c r="B1395" s="66"/>
      <c r="C1395" s="66"/>
      <c r="D1395" s="66"/>
      <c r="E1395" s="66"/>
      <c r="F1395" s="66"/>
      <c r="G1395" s="66"/>
      <c r="H1395" s="66"/>
      <c r="I1395" s="66"/>
      <c r="J1395" s="66"/>
      <c r="K1395" s="66"/>
      <c r="L1395" s="66"/>
      <c r="M1395" s="66"/>
      <c r="N1395" s="66"/>
      <c r="O1395" s="66"/>
      <c r="P1395" s="66"/>
      <c r="Q1395" s="66"/>
      <c r="R1395" s="66"/>
      <c r="S1395" s="66"/>
      <c r="T1395" s="66"/>
      <c r="U1395" s="66"/>
      <c r="V1395" s="66"/>
      <c r="W1395" s="66"/>
      <c r="X1395" s="66"/>
      <c r="Y1395" s="66"/>
      <c r="Z1395" s="66"/>
      <c r="AA1395" s="66"/>
    </row>
    <row r="1396" spans="1:27" x14ac:dyDescent="0.25">
      <c r="A1396" s="66"/>
      <c r="B1396" s="66"/>
      <c r="C1396" s="66"/>
      <c r="D1396" s="66"/>
      <c r="E1396" s="66"/>
      <c r="F1396" s="66"/>
      <c r="G1396" s="66"/>
      <c r="H1396" s="66"/>
      <c r="I1396" s="66"/>
      <c r="J1396" s="66"/>
      <c r="K1396" s="66"/>
      <c r="L1396" s="66"/>
      <c r="M1396" s="66"/>
      <c r="N1396" s="66"/>
      <c r="O1396" s="66"/>
      <c r="P1396" s="66"/>
      <c r="Q1396" s="66"/>
      <c r="R1396" s="66"/>
      <c r="S1396" s="66"/>
      <c r="T1396" s="66"/>
      <c r="U1396" s="66"/>
      <c r="V1396" s="66"/>
      <c r="W1396" s="66"/>
      <c r="X1396" s="66"/>
      <c r="Y1396" s="66"/>
      <c r="Z1396" s="66"/>
      <c r="AA1396" s="66"/>
    </row>
    <row r="1397" spans="1:27" x14ac:dyDescent="0.25">
      <c r="A1397" s="66"/>
      <c r="B1397" s="66"/>
      <c r="C1397" s="66"/>
      <c r="D1397" s="66"/>
      <c r="E1397" s="66"/>
      <c r="F1397" s="66"/>
      <c r="G1397" s="66"/>
      <c r="H1397" s="66"/>
      <c r="I1397" s="66"/>
      <c r="J1397" s="66"/>
      <c r="K1397" s="66"/>
      <c r="L1397" s="66"/>
      <c r="M1397" s="66"/>
      <c r="N1397" s="66"/>
      <c r="O1397" s="66"/>
      <c r="P1397" s="66"/>
      <c r="Q1397" s="66"/>
      <c r="R1397" s="66"/>
      <c r="S1397" s="66"/>
      <c r="T1397" s="66"/>
      <c r="U1397" s="66"/>
      <c r="V1397" s="66"/>
      <c r="W1397" s="66"/>
      <c r="X1397" s="66"/>
      <c r="Y1397" s="66"/>
      <c r="Z1397" s="66"/>
      <c r="AA1397" s="66"/>
    </row>
    <row r="1398" spans="1:27" x14ac:dyDescent="0.25">
      <c r="A1398" s="66"/>
      <c r="B1398" s="66"/>
      <c r="C1398" s="66"/>
      <c r="D1398" s="66"/>
      <c r="E1398" s="66"/>
      <c r="F1398" s="66"/>
      <c r="G1398" s="66"/>
      <c r="H1398" s="66"/>
      <c r="I1398" s="66"/>
      <c r="J1398" s="66"/>
      <c r="K1398" s="66"/>
      <c r="L1398" s="66"/>
      <c r="M1398" s="66"/>
      <c r="N1398" s="66"/>
      <c r="O1398" s="66"/>
      <c r="P1398" s="66"/>
      <c r="Q1398" s="66"/>
      <c r="R1398" s="66"/>
      <c r="S1398" s="66"/>
      <c r="T1398" s="66"/>
      <c r="U1398" s="66"/>
      <c r="V1398" s="66"/>
      <c r="W1398" s="66"/>
      <c r="X1398" s="66"/>
      <c r="Y1398" s="66"/>
      <c r="Z1398" s="66"/>
      <c r="AA1398" s="66"/>
    </row>
    <row r="1399" spans="1:27" x14ac:dyDescent="0.25">
      <c r="A1399" s="66"/>
      <c r="B1399" s="66"/>
      <c r="C1399" s="66"/>
      <c r="D1399" s="66"/>
      <c r="E1399" s="66"/>
      <c r="F1399" s="66"/>
      <c r="G1399" s="66"/>
      <c r="H1399" s="66"/>
      <c r="I1399" s="66"/>
      <c r="J1399" s="66"/>
      <c r="K1399" s="66"/>
      <c r="L1399" s="66"/>
      <c r="M1399" s="66"/>
      <c r="N1399" s="66"/>
      <c r="O1399" s="66"/>
      <c r="P1399" s="66"/>
      <c r="Q1399" s="66"/>
      <c r="R1399" s="66"/>
      <c r="S1399" s="66"/>
      <c r="T1399" s="66"/>
      <c r="U1399" s="66"/>
      <c r="V1399" s="66"/>
      <c r="W1399" s="66"/>
      <c r="X1399" s="66"/>
      <c r="Y1399" s="66"/>
      <c r="Z1399" s="66"/>
      <c r="AA1399" s="66"/>
    </row>
    <row r="1400" spans="1:27" x14ac:dyDescent="0.25">
      <c r="A1400" s="66"/>
      <c r="B1400" s="66"/>
      <c r="C1400" s="66"/>
      <c r="D1400" s="66"/>
      <c r="E1400" s="66"/>
      <c r="F1400" s="66"/>
      <c r="G1400" s="66"/>
      <c r="H1400" s="66"/>
      <c r="I1400" s="66"/>
      <c r="J1400" s="66"/>
      <c r="K1400" s="66"/>
      <c r="L1400" s="66"/>
      <c r="M1400" s="66"/>
      <c r="N1400" s="66"/>
      <c r="O1400" s="66"/>
      <c r="P1400" s="66"/>
      <c r="Q1400" s="66"/>
      <c r="R1400" s="66"/>
      <c r="S1400" s="66"/>
      <c r="T1400" s="66"/>
      <c r="U1400" s="66"/>
      <c r="V1400" s="66"/>
      <c r="W1400" s="66"/>
      <c r="X1400" s="66"/>
      <c r="Y1400" s="66"/>
      <c r="Z1400" s="66"/>
      <c r="AA1400" s="66"/>
    </row>
    <row r="1401" spans="1:27" x14ac:dyDescent="0.25">
      <c r="A1401" s="66"/>
      <c r="B1401" s="66"/>
      <c r="C1401" s="66"/>
      <c r="D1401" s="66"/>
      <c r="E1401" s="66"/>
      <c r="F1401" s="66"/>
      <c r="G1401" s="66"/>
      <c r="H1401" s="66"/>
      <c r="I1401" s="66"/>
      <c r="J1401" s="66"/>
      <c r="K1401" s="66"/>
      <c r="L1401" s="66"/>
      <c r="M1401" s="66"/>
      <c r="N1401" s="66"/>
      <c r="O1401" s="66"/>
      <c r="P1401" s="66"/>
      <c r="Q1401" s="66"/>
      <c r="R1401" s="66"/>
      <c r="S1401" s="66"/>
      <c r="T1401" s="66"/>
      <c r="U1401" s="66"/>
      <c r="V1401" s="66"/>
      <c r="W1401" s="66"/>
      <c r="X1401" s="66"/>
      <c r="Y1401" s="66"/>
      <c r="Z1401" s="66"/>
      <c r="AA1401" s="66"/>
    </row>
    <row r="1402" spans="1:27" x14ac:dyDescent="0.25">
      <c r="A1402" s="66"/>
      <c r="B1402" s="66"/>
      <c r="C1402" s="66"/>
      <c r="D1402" s="66"/>
      <c r="E1402" s="66"/>
      <c r="F1402" s="66"/>
      <c r="G1402" s="66"/>
      <c r="H1402" s="66"/>
      <c r="I1402" s="66"/>
      <c r="J1402" s="66"/>
      <c r="K1402" s="66"/>
      <c r="L1402" s="66"/>
      <c r="M1402" s="66"/>
      <c r="N1402" s="66"/>
      <c r="O1402" s="66"/>
      <c r="P1402" s="66"/>
      <c r="Q1402" s="66"/>
      <c r="R1402" s="66"/>
      <c r="S1402" s="66"/>
      <c r="T1402" s="66"/>
      <c r="U1402" s="66"/>
      <c r="V1402" s="66"/>
      <c r="W1402" s="66"/>
      <c r="X1402" s="66"/>
      <c r="Y1402" s="66"/>
      <c r="Z1402" s="66"/>
      <c r="AA1402" s="66"/>
    </row>
    <row r="1403" spans="1:27" x14ac:dyDescent="0.25">
      <c r="A1403" s="66"/>
      <c r="B1403" s="66"/>
      <c r="C1403" s="66"/>
      <c r="D1403" s="66"/>
      <c r="E1403" s="66"/>
      <c r="F1403" s="66"/>
      <c r="G1403" s="66"/>
      <c r="H1403" s="66"/>
      <c r="I1403" s="66"/>
      <c r="J1403" s="66"/>
      <c r="K1403" s="66"/>
      <c r="L1403" s="66"/>
      <c r="M1403" s="66"/>
      <c r="N1403" s="66"/>
      <c r="O1403" s="66"/>
      <c r="P1403" s="66"/>
      <c r="Q1403" s="66"/>
      <c r="R1403" s="66"/>
      <c r="S1403" s="66"/>
      <c r="T1403" s="66"/>
      <c r="U1403" s="66"/>
      <c r="V1403" s="66"/>
      <c r="W1403" s="66"/>
      <c r="X1403" s="66"/>
      <c r="Y1403" s="66"/>
      <c r="Z1403" s="66"/>
      <c r="AA1403" s="66"/>
    </row>
    <row r="1404" spans="1:27" x14ac:dyDescent="0.25">
      <c r="A1404" s="66"/>
      <c r="B1404" s="66"/>
      <c r="C1404" s="66"/>
      <c r="D1404" s="66"/>
      <c r="E1404" s="66"/>
      <c r="F1404" s="66"/>
      <c r="G1404" s="66"/>
      <c r="H1404" s="66"/>
      <c r="I1404" s="66"/>
      <c r="J1404" s="66"/>
      <c r="K1404" s="66"/>
      <c r="L1404" s="66"/>
      <c r="M1404" s="66"/>
      <c r="N1404" s="66"/>
      <c r="O1404" s="66"/>
      <c r="P1404" s="66"/>
      <c r="Q1404" s="66"/>
      <c r="R1404" s="66"/>
      <c r="S1404" s="66"/>
      <c r="T1404" s="66"/>
      <c r="U1404" s="66"/>
      <c r="V1404" s="66"/>
      <c r="W1404" s="66"/>
      <c r="X1404" s="66"/>
      <c r="Y1404" s="66"/>
      <c r="Z1404" s="66"/>
      <c r="AA1404" s="66"/>
    </row>
    <row r="1405" spans="1:27" x14ac:dyDescent="0.25">
      <c r="A1405" s="66"/>
      <c r="B1405" s="66"/>
      <c r="C1405" s="66"/>
      <c r="D1405" s="66"/>
      <c r="E1405" s="66"/>
      <c r="F1405" s="66"/>
      <c r="G1405" s="66"/>
      <c r="H1405" s="66"/>
      <c r="I1405" s="66"/>
      <c r="J1405" s="66"/>
      <c r="K1405" s="66"/>
      <c r="L1405" s="66"/>
      <c r="M1405" s="66"/>
      <c r="N1405" s="66"/>
      <c r="O1405" s="66"/>
      <c r="P1405" s="66"/>
      <c r="Q1405" s="66"/>
      <c r="R1405" s="66"/>
      <c r="S1405" s="66"/>
      <c r="T1405" s="66"/>
      <c r="U1405" s="66"/>
      <c r="V1405" s="66"/>
      <c r="W1405" s="66"/>
      <c r="X1405" s="66"/>
      <c r="Y1405" s="66"/>
      <c r="Z1405" s="66"/>
      <c r="AA1405" s="66"/>
    </row>
    <row r="1406" spans="1:27" x14ac:dyDescent="0.25">
      <c r="A1406" s="66"/>
      <c r="B1406" s="66"/>
      <c r="C1406" s="66"/>
      <c r="D1406" s="66"/>
      <c r="E1406" s="66"/>
      <c r="F1406" s="66"/>
      <c r="G1406" s="66"/>
      <c r="H1406" s="66"/>
      <c r="I1406" s="66"/>
      <c r="J1406" s="66"/>
      <c r="K1406" s="66"/>
      <c r="L1406" s="66"/>
      <c r="M1406" s="66"/>
      <c r="N1406" s="66"/>
      <c r="O1406" s="66"/>
      <c r="P1406" s="66"/>
      <c r="Q1406" s="66"/>
      <c r="R1406" s="66"/>
      <c r="S1406" s="66"/>
      <c r="T1406" s="66"/>
      <c r="U1406" s="66"/>
      <c r="V1406" s="66"/>
      <c r="W1406" s="66"/>
      <c r="X1406" s="66"/>
      <c r="Y1406" s="66"/>
      <c r="Z1406" s="66"/>
      <c r="AA1406" s="66"/>
    </row>
    <row r="1407" spans="1:27" x14ac:dyDescent="0.25">
      <c r="A1407" s="66"/>
      <c r="B1407" s="66"/>
      <c r="C1407" s="66"/>
      <c r="D1407" s="66"/>
      <c r="E1407" s="66"/>
      <c r="F1407" s="66"/>
      <c r="G1407" s="66"/>
      <c r="H1407" s="66"/>
      <c r="I1407" s="66"/>
      <c r="J1407" s="66"/>
      <c r="K1407" s="66"/>
      <c r="L1407" s="66"/>
      <c r="M1407" s="66"/>
      <c r="N1407" s="66"/>
      <c r="O1407" s="66"/>
      <c r="P1407" s="66"/>
      <c r="Q1407" s="66"/>
      <c r="R1407" s="66"/>
      <c r="S1407" s="66"/>
      <c r="T1407" s="66"/>
      <c r="U1407" s="66"/>
      <c r="V1407" s="66"/>
      <c r="W1407" s="66"/>
      <c r="X1407" s="66"/>
      <c r="Y1407" s="66"/>
      <c r="Z1407" s="66"/>
      <c r="AA1407" s="66"/>
    </row>
    <row r="1408" spans="1:27" x14ac:dyDescent="0.25">
      <c r="A1408" s="66"/>
      <c r="B1408" s="66"/>
      <c r="C1408" s="66"/>
      <c r="D1408" s="66"/>
      <c r="E1408" s="66"/>
      <c r="F1408" s="66"/>
      <c r="G1408" s="66"/>
      <c r="H1408" s="66"/>
      <c r="I1408" s="66"/>
      <c r="J1408" s="66"/>
      <c r="K1408" s="66"/>
      <c r="L1408" s="66"/>
      <c r="M1408" s="66"/>
      <c r="N1408" s="66"/>
      <c r="O1408" s="66"/>
      <c r="P1408" s="66"/>
      <c r="Q1408" s="66"/>
      <c r="R1408" s="66"/>
      <c r="S1408" s="66"/>
      <c r="T1408" s="66"/>
      <c r="U1408" s="66"/>
      <c r="V1408" s="66"/>
      <c r="W1408" s="66"/>
      <c r="X1408" s="66"/>
      <c r="Y1408" s="66"/>
      <c r="Z1408" s="66"/>
      <c r="AA1408" s="66"/>
    </row>
    <row r="1409" spans="1:27" x14ac:dyDescent="0.25">
      <c r="A1409" s="66"/>
      <c r="B1409" s="66"/>
      <c r="C1409" s="66"/>
      <c r="D1409" s="66"/>
      <c r="E1409" s="66"/>
      <c r="F1409" s="66"/>
      <c r="G1409" s="66"/>
      <c r="H1409" s="66"/>
      <c r="I1409" s="66"/>
      <c r="J1409" s="66"/>
      <c r="K1409" s="66"/>
      <c r="L1409" s="66"/>
      <c r="M1409" s="66"/>
      <c r="N1409" s="66"/>
      <c r="O1409" s="66"/>
      <c r="P1409" s="66"/>
      <c r="Q1409" s="66"/>
      <c r="R1409" s="66"/>
      <c r="S1409" s="66"/>
      <c r="T1409" s="66"/>
      <c r="U1409" s="66"/>
      <c r="V1409" s="66"/>
      <c r="W1409" s="66"/>
      <c r="X1409" s="66"/>
      <c r="Y1409" s="66"/>
      <c r="Z1409" s="66"/>
      <c r="AA1409" s="66"/>
    </row>
    <row r="1410" spans="1:27" x14ac:dyDescent="0.25">
      <c r="A1410" s="66"/>
      <c r="B1410" s="66"/>
      <c r="C1410" s="66"/>
      <c r="D1410" s="66"/>
      <c r="E1410" s="66"/>
      <c r="F1410" s="66"/>
      <c r="G1410" s="66"/>
      <c r="H1410" s="66"/>
      <c r="I1410" s="66"/>
      <c r="J1410" s="66"/>
      <c r="K1410" s="66"/>
      <c r="L1410" s="66"/>
      <c r="M1410" s="66"/>
      <c r="N1410" s="66"/>
      <c r="O1410" s="66"/>
      <c r="P1410" s="66"/>
      <c r="Q1410" s="66"/>
      <c r="R1410" s="66"/>
      <c r="S1410" s="66"/>
      <c r="T1410" s="66"/>
      <c r="U1410" s="66"/>
      <c r="V1410" s="66"/>
      <c r="W1410" s="66"/>
      <c r="X1410" s="66"/>
      <c r="Y1410" s="66"/>
      <c r="Z1410" s="66"/>
      <c r="AA1410" s="66"/>
    </row>
    <row r="1411" spans="1:27" x14ac:dyDescent="0.25">
      <c r="A1411" s="66"/>
      <c r="B1411" s="66"/>
      <c r="C1411" s="66"/>
      <c r="D1411" s="66"/>
      <c r="E1411" s="66"/>
      <c r="F1411" s="66"/>
      <c r="G1411" s="66"/>
      <c r="H1411" s="66"/>
      <c r="I1411" s="66"/>
      <c r="J1411" s="66"/>
      <c r="K1411" s="66"/>
      <c r="L1411" s="66"/>
      <c r="M1411" s="66"/>
      <c r="N1411" s="66"/>
      <c r="O1411" s="66"/>
      <c r="P1411" s="66"/>
      <c r="Q1411" s="66"/>
      <c r="R1411" s="66"/>
      <c r="S1411" s="66"/>
      <c r="T1411" s="66"/>
      <c r="U1411" s="66"/>
      <c r="V1411" s="66"/>
      <c r="W1411" s="66"/>
      <c r="X1411" s="66"/>
      <c r="Y1411" s="66"/>
      <c r="Z1411" s="66"/>
      <c r="AA1411" s="66"/>
    </row>
    <row r="1412" spans="1:27" x14ac:dyDescent="0.25">
      <c r="A1412" s="66"/>
      <c r="B1412" s="66"/>
      <c r="C1412" s="66"/>
      <c r="D1412" s="66"/>
      <c r="E1412" s="66"/>
      <c r="F1412" s="66"/>
      <c r="G1412" s="66"/>
      <c r="H1412" s="66"/>
      <c r="I1412" s="66"/>
      <c r="J1412" s="66"/>
      <c r="K1412" s="66"/>
      <c r="L1412" s="66"/>
      <c r="M1412" s="66"/>
      <c r="N1412" s="66"/>
      <c r="O1412" s="66"/>
      <c r="P1412" s="66"/>
      <c r="Q1412" s="66"/>
      <c r="R1412" s="66"/>
      <c r="S1412" s="66"/>
      <c r="T1412" s="66"/>
      <c r="U1412" s="66"/>
      <c r="V1412" s="66"/>
      <c r="W1412" s="66"/>
      <c r="X1412" s="66"/>
      <c r="Y1412" s="66"/>
      <c r="Z1412" s="66"/>
      <c r="AA1412" s="66"/>
    </row>
    <row r="1413" spans="1:27" x14ac:dyDescent="0.25">
      <c r="A1413" s="66"/>
      <c r="B1413" s="66"/>
      <c r="C1413" s="66"/>
      <c r="D1413" s="66"/>
      <c r="E1413" s="66"/>
      <c r="F1413" s="66"/>
      <c r="G1413" s="66"/>
      <c r="H1413" s="66"/>
      <c r="I1413" s="66"/>
      <c r="J1413" s="66"/>
      <c r="K1413" s="66"/>
      <c r="L1413" s="66"/>
      <c r="M1413" s="66"/>
      <c r="N1413" s="66"/>
      <c r="O1413" s="66"/>
      <c r="P1413" s="66"/>
      <c r="Q1413" s="66"/>
      <c r="R1413" s="66"/>
      <c r="S1413" s="66"/>
      <c r="T1413" s="66"/>
      <c r="U1413" s="66"/>
      <c r="V1413" s="66"/>
      <c r="W1413" s="66"/>
      <c r="X1413" s="66"/>
      <c r="Y1413" s="66"/>
      <c r="Z1413" s="66"/>
      <c r="AA1413" s="66"/>
    </row>
    <row r="1414" spans="1:27" x14ac:dyDescent="0.25">
      <c r="A1414" s="66"/>
      <c r="B1414" s="66"/>
      <c r="C1414" s="66"/>
      <c r="D1414" s="66"/>
      <c r="E1414" s="66"/>
      <c r="F1414" s="66"/>
      <c r="G1414" s="66"/>
      <c r="H1414" s="66"/>
      <c r="I1414" s="66"/>
      <c r="J1414" s="66"/>
      <c r="K1414" s="66"/>
      <c r="L1414" s="66"/>
      <c r="M1414" s="66"/>
      <c r="N1414" s="66"/>
      <c r="O1414" s="66"/>
      <c r="P1414" s="66"/>
      <c r="Q1414" s="66"/>
      <c r="R1414" s="66"/>
      <c r="S1414" s="66"/>
      <c r="T1414" s="66"/>
      <c r="U1414" s="66"/>
      <c r="V1414" s="66"/>
      <c r="W1414" s="66"/>
      <c r="X1414" s="66"/>
      <c r="Y1414" s="66"/>
      <c r="Z1414" s="66"/>
      <c r="AA1414" s="66"/>
    </row>
    <row r="1415" spans="1:27" x14ac:dyDescent="0.25">
      <c r="A1415" s="66"/>
      <c r="B1415" s="66"/>
      <c r="C1415" s="66"/>
      <c r="D1415" s="66"/>
      <c r="E1415" s="66"/>
      <c r="F1415" s="66"/>
      <c r="G1415" s="66"/>
      <c r="H1415" s="66"/>
      <c r="I1415" s="66"/>
      <c r="J1415" s="66"/>
      <c r="K1415" s="66"/>
      <c r="L1415" s="66"/>
      <c r="M1415" s="66"/>
      <c r="N1415" s="66"/>
      <c r="O1415" s="66"/>
      <c r="P1415" s="66"/>
      <c r="Q1415" s="66"/>
      <c r="R1415" s="66"/>
      <c r="S1415" s="66"/>
      <c r="T1415" s="66"/>
      <c r="U1415" s="66"/>
      <c r="V1415" s="66"/>
      <c r="W1415" s="66"/>
      <c r="X1415" s="66"/>
      <c r="Y1415" s="66"/>
      <c r="Z1415" s="66"/>
      <c r="AA1415" s="66"/>
    </row>
    <row r="1416" spans="1:27" x14ac:dyDescent="0.25">
      <c r="A1416" s="66"/>
      <c r="B1416" s="66"/>
      <c r="C1416" s="66"/>
      <c r="D1416" s="66"/>
      <c r="E1416" s="66"/>
      <c r="F1416" s="66"/>
      <c r="G1416" s="66"/>
      <c r="H1416" s="66"/>
      <c r="I1416" s="66"/>
      <c r="J1416" s="66"/>
      <c r="K1416" s="66"/>
      <c r="L1416" s="66"/>
      <c r="M1416" s="66"/>
      <c r="N1416" s="66"/>
      <c r="O1416" s="66"/>
      <c r="P1416" s="66"/>
      <c r="Q1416" s="66"/>
      <c r="R1416" s="66"/>
      <c r="S1416" s="66"/>
      <c r="T1416" s="66"/>
      <c r="U1416" s="66"/>
      <c r="V1416" s="66"/>
      <c r="W1416" s="66"/>
      <c r="X1416" s="66"/>
      <c r="Y1416" s="66"/>
      <c r="Z1416" s="66"/>
      <c r="AA1416" s="66"/>
    </row>
    <row r="1417" spans="1:27" x14ac:dyDescent="0.25">
      <c r="A1417" s="66"/>
      <c r="B1417" s="66"/>
      <c r="C1417" s="66"/>
      <c r="D1417" s="66"/>
      <c r="E1417" s="66"/>
      <c r="F1417" s="66"/>
      <c r="G1417" s="66"/>
      <c r="H1417" s="66"/>
      <c r="I1417" s="66"/>
      <c r="J1417" s="66"/>
      <c r="K1417" s="66"/>
      <c r="L1417" s="66"/>
      <c r="M1417" s="66"/>
      <c r="N1417" s="66"/>
      <c r="O1417" s="66"/>
      <c r="P1417" s="66"/>
      <c r="Q1417" s="66"/>
      <c r="R1417" s="66"/>
      <c r="S1417" s="66"/>
      <c r="T1417" s="66"/>
      <c r="U1417" s="66"/>
      <c r="V1417" s="66"/>
      <c r="W1417" s="66"/>
      <c r="X1417" s="66"/>
      <c r="Y1417" s="66"/>
      <c r="Z1417" s="66"/>
      <c r="AA1417" s="66"/>
    </row>
    <row r="1418" spans="1:27" x14ac:dyDescent="0.25">
      <c r="A1418" s="66"/>
      <c r="B1418" s="66"/>
      <c r="C1418" s="66"/>
      <c r="D1418" s="66"/>
      <c r="E1418" s="66"/>
      <c r="F1418" s="66"/>
      <c r="G1418" s="66"/>
      <c r="H1418" s="66"/>
      <c r="I1418" s="66"/>
      <c r="J1418" s="66"/>
      <c r="K1418" s="66"/>
      <c r="L1418" s="66"/>
      <c r="M1418" s="66"/>
      <c r="N1418" s="66"/>
      <c r="O1418" s="66"/>
      <c r="P1418" s="66"/>
      <c r="Q1418" s="66"/>
      <c r="R1418" s="66"/>
      <c r="S1418" s="66"/>
      <c r="T1418" s="66"/>
      <c r="U1418" s="66"/>
      <c r="V1418" s="66"/>
      <c r="W1418" s="66"/>
      <c r="X1418" s="66"/>
      <c r="Y1418" s="66"/>
      <c r="Z1418" s="66"/>
      <c r="AA1418" s="66"/>
    </row>
    <row r="1419" spans="1:27" x14ac:dyDescent="0.25">
      <c r="A1419" s="66"/>
      <c r="B1419" s="66"/>
      <c r="C1419" s="66"/>
      <c r="D1419" s="66"/>
      <c r="E1419" s="66"/>
      <c r="F1419" s="66"/>
      <c r="G1419" s="66"/>
      <c r="H1419" s="66"/>
      <c r="I1419" s="66"/>
      <c r="J1419" s="66"/>
      <c r="K1419" s="66"/>
      <c r="L1419" s="66"/>
      <c r="M1419" s="66"/>
      <c r="N1419" s="66"/>
      <c r="O1419" s="66"/>
      <c r="P1419" s="66"/>
      <c r="Q1419" s="66"/>
      <c r="R1419" s="66"/>
      <c r="S1419" s="66"/>
      <c r="T1419" s="66"/>
      <c r="U1419" s="66"/>
      <c r="V1419" s="66"/>
      <c r="W1419" s="66"/>
      <c r="X1419" s="66"/>
      <c r="Y1419" s="66"/>
      <c r="Z1419" s="66"/>
      <c r="AA1419" s="66"/>
    </row>
    <row r="1420" spans="1:27" x14ac:dyDescent="0.25">
      <c r="A1420" s="66"/>
      <c r="B1420" s="66"/>
      <c r="C1420" s="66"/>
      <c r="D1420" s="66"/>
      <c r="E1420" s="66"/>
      <c r="F1420" s="66"/>
      <c r="G1420" s="66"/>
      <c r="H1420" s="66"/>
      <c r="I1420" s="66"/>
      <c r="J1420" s="66"/>
      <c r="K1420" s="66"/>
      <c r="L1420" s="66"/>
      <c r="M1420" s="66"/>
      <c r="N1420" s="66"/>
      <c r="O1420" s="66"/>
      <c r="P1420" s="66"/>
      <c r="Q1420" s="66"/>
      <c r="R1420" s="66"/>
      <c r="S1420" s="66"/>
      <c r="T1420" s="66"/>
      <c r="U1420" s="66"/>
      <c r="V1420" s="66"/>
      <c r="W1420" s="66"/>
      <c r="X1420" s="66"/>
      <c r="Y1420" s="66"/>
      <c r="Z1420" s="66"/>
      <c r="AA1420" s="66"/>
    </row>
    <row r="1421" spans="1:27" x14ac:dyDescent="0.25">
      <c r="A1421" s="66"/>
      <c r="B1421" s="66"/>
      <c r="C1421" s="66"/>
      <c r="D1421" s="66"/>
      <c r="E1421" s="66"/>
      <c r="F1421" s="66"/>
      <c r="G1421" s="66"/>
      <c r="H1421" s="66"/>
      <c r="I1421" s="66"/>
      <c r="J1421" s="66"/>
      <c r="K1421" s="66"/>
      <c r="L1421" s="66"/>
      <c r="M1421" s="66"/>
      <c r="N1421" s="66"/>
      <c r="O1421" s="66"/>
      <c r="P1421" s="66"/>
      <c r="Q1421" s="66"/>
      <c r="R1421" s="66"/>
      <c r="S1421" s="66"/>
      <c r="T1421" s="66"/>
      <c r="U1421" s="66"/>
      <c r="V1421" s="66"/>
      <c r="W1421" s="66"/>
      <c r="X1421" s="66"/>
      <c r="Y1421" s="66"/>
      <c r="Z1421" s="66"/>
      <c r="AA1421" s="66"/>
    </row>
    <row r="1422" spans="1:27" x14ac:dyDescent="0.25">
      <c r="A1422" s="66"/>
      <c r="B1422" s="66"/>
      <c r="C1422" s="66"/>
      <c r="D1422" s="66"/>
      <c r="E1422" s="66"/>
      <c r="F1422" s="66"/>
      <c r="G1422" s="66"/>
      <c r="H1422" s="66"/>
      <c r="I1422" s="66"/>
      <c r="J1422" s="66"/>
      <c r="K1422" s="66"/>
      <c r="L1422" s="66"/>
      <c r="M1422" s="66"/>
      <c r="N1422" s="66"/>
      <c r="O1422" s="66"/>
      <c r="P1422" s="66"/>
      <c r="Q1422" s="66"/>
      <c r="R1422" s="66"/>
      <c r="S1422" s="66"/>
      <c r="T1422" s="66"/>
      <c r="U1422" s="66"/>
      <c r="V1422" s="66"/>
      <c r="W1422" s="66"/>
      <c r="X1422" s="66"/>
      <c r="Y1422" s="66"/>
      <c r="Z1422" s="66"/>
      <c r="AA1422" s="66"/>
    </row>
    <row r="1423" spans="1:27" x14ac:dyDescent="0.25">
      <c r="A1423" s="66"/>
      <c r="B1423" s="66"/>
      <c r="C1423" s="66"/>
      <c r="D1423" s="66"/>
      <c r="E1423" s="66"/>
      <c r="F1423" s="66"/>
      <c r="G1423" s="66"/>
      <c r="H1423" s="66"/>
      <c r="I1423" s="66"/>
      <c r="J1423" s="66"/>
      <c r="K1423" s="66"/>
      <c r="L1423" s="66"/>
      <c r="M1423" s="66"/>
      <c r="N1423" s="66"/>
      <c r="O1423" s="66"/>
      <c r="P1423" s="66"/>
      <c r="Q1423" s="66"/>
      <c r="R1423" s="66"/>
      <c r="S1423" s="66"/>
      <c r="T1423" s="66"/>
      <c r="U1423" s="66"/>
      <c r="V1423" s="66"/>
      <c r="W1423" s="66"/>
      <c r="X1423" s="66"/>
      <c r="Y1423" s="66"/>
      <c r="Z1423" s="66"/>
      <c r="AA1423" s="66"/>
    </row>
    <row r="1424" spans="1:27" x14ac:dyDescent="0.25">
      <c r="A1424" s="66"/>
      <c r="B1424" s="66"/>
      <c r="C1424" s="66"/>
      <c r="D1424" s="66"/>
      <c r="E1424" s="66"/>
      <c r="F1424" s="66"/>
      <c r="G1424" s="66"/>
      <c r="H1424" s="66"/>
      <c r="I1424" s="66"/>
      <c r="J1424" s="66"/>
      <c r="K1424" s="66"/>
      <c r="L1424" s="66"/>
      <c r="M1424" s="66"/>
      <c r="N1424" s="66"/>
      <c r="O1424" s="66"/>
      <c r="P1424" s="66"/>
      <c r="Q1424" s="66"/>
      <c r="R1424" s="66"/>
      <c r="S1424" s="66"/>
      <c r="T1424" s="66"/>
      <c r="U1424" s="66"/>
      <c r="V1424" s="66"/>
      <c r="W1424" s="66"/>
      <c r="X1424" s="66"/>
      <c r="Y1424" s="66"/>
      <c r="Z1424" s="66"/>
      <c r="AA1424" s="66"/>
    </row>
    <row r="1425" spans="1:27" x14ac:dyDescent="0.25">
      <c r="A1425" s="66"/>
      <c r="B1425" s="66"/>
      <c r="C1425" s="66"/>
      <c r="D1425" s="66"/>
      <c r="E1425" s="66"/>
      <c r="F1425" s="66"/>
      <c r="G1425" s="66"/>
      <c r="H1425" s="66"/>
      <c r="I1425" s="66"/>
      <c r="J1425" s="66"/>
      <c r="K1425" s="66"/>
      <c r="L1425" s="66"/>
      <c r="M1425" s="66"/>
      <c r="N1425" s="66"/>
      <c r="O1425" s="66"/>
      <c r="P1425" s="66"/>
      <c r="Q1425" s="66"/>
      <c r="R1425" s="66"/>
      <c r="S1425" s="66"/>
      <c r="T1425" s="66"/>
      <c r="U1425" s="66"/>
      <c r="V1425" s="66"/>
      <c r="W1425" s="66"/>
      <c r="X1425" s="66"/>
      <c r="Y1425" s="66"/>
      <c r="Z1425" s="66"/>
      <c r="AA1425" s="66"/>
    </row>
    <row r="1426" spans="1:27" x14ac:dyDescent="0.25">
      <c r="A1426" s="66"/>
      <c r="B1426" s="66"/>
      <c r="C1426" s="66"/>
      <c r="D1426" s="66"/>
      <c r="E1426" s="66"/>
      <c r="F1426" s="66"/>
      <c r="G1426" s="66"/>
      <c r="H1426" s="66"/>
      <c r="I1426" s="66"/>
      <c r="J1426" s="66"/>
      <c r="K1426" s="66"/>
      <c r="L1426" s="66"/>
      <c r="M1426" s="66"/>
      <c r="N1426" s="66"/>
      <c r="O1426" s="66"/>
      <c r="P1426" s="66"/>
      <c r="Q1426" s="66"/>
      <c r="R1426" s="66"/>
      <c r="S1426" s="66"/>
      <c r="T1426" s="66"/>
      <c r="U1426" s="66"/>
      <c r="V1426" s="66"/>
      <c r="W1426" s="66"/>
      <c r="X1426" s="66"/>
      <c r="Y1426" s="66"/>
      <c r="Z1426" s="66"/>
      <c r="AA1426" s="66"/>
    </row>
    <row r="1427" spans="1:27" x14ac:dyDescent="0.25">
      <c r="A1427" s="66"/>
      <c r="B1427" s="66"/>
      <c r="C1427" s="66"/>
      <c r="D1427" s="66"/>
      <c r="E1427" s="66"/>
      <c r="F1427" s="66"/>
      <c r="G1427" s="66"/>
      <c r="H1427" s="66"/>
      <c r="I1427" s="66"/>
      <c r="J1427" s="66"/>
      <c r="K1427" s="66"/>
      <c r="L1427" s="66"/>
      <c r="M1427" s="66"/>
      <c r="N1427" s="66"/>
      <c r="O1427" s="66"/>
      <c r="P1427" s="66"/>
      <c r="Q1427" s="66"/>
      <c r="R1427" s="66"/>
      <c r="S1427" s="66"/>
      <c r="T1427" s="66"/>
      <c r="U1427" s="66"/>
      <c r="V1427" s="66"/>
      <c r="W1427" s="66"/>
      <c r="X1427" s="66"/>
      <c r="Y1427" s="66"/>
      <c r="Z1427" s="66"/>
      <c r="AA1427" s="66"/>
    </row>
    <row r="1428" spans="1:27" x14ac:dyDescent="0.25">
      <c r="A1428" s="66"/>
      <c r="B1428" s="66"/>
      <c r="C1428" s="66"/>
      <c r="D1428" s="66"/>
      <c r="E1428" s="66"/>
      <c r="F1428" s="66"/>
      <c r="G1428" s="66"/>
      <c r="H1428" s="66"/>
      <c r="I1428" s="66"/>
      <c r="J1428" s="66"/>
      <c r="K1428" s="66"/>
      <c r="L1428" s="66"/>
      <c r="M1428" s="66"/>
      <c r="N1428" s="66"/>
      <c r="O1428" s="66"/>
      <c r="P1428" s="66"/>
      <c r="Q1428" s="66"/>
      <c r="R1428" s="66"/>
      <c r="S1428" s="66"/>
      <c r="T1428" s="66"/>
      <c r="U1428" s="66"/>
      <c r="V1428" s="66"/>
      <c r="W1428" s="66"/>
      <c r="X1428" s="66"/>
      <c r="Y1428" s="66"/>
      <c r="Z1428" s="66"/>
      <c r="AA1428" s="66"/>
    </row>
    <row r="1429" spans="1:27" x14ac:dyDescent="0.25">
      <c r="A1429" s="66"/>
      <c r="B1429" s="66"/>
      <c r="C1429" s="66"/>
      <c r="D1429" s="66"/>
      <c r="E1429" s="66"/>
      <c r="F1429" s="66"/>
      <c r="G1429" s="66"/>
      <c r="H1429" s="66"/>
      <c r="I1429" s="66"/>
      <c r="J1429" s="66"/>
      <c r="K1429" s="66"/>
      <c r="L1429" s="66"/>
      <c r="M1429" s="66"/>
      <c r="N1429" s="66"/>
      <c r="O1429" s="66"/>
      <c r="P1429" s="66"/>
      <c r="Q1429" s="66"/>
      <c r="R1429" s="66"/>
      <c r="S1429" s="66"/>
      <c r="T1429" s="66"/>
      <c r="U1429" s="66"/>
      <c r="V1429" s="66"/>
      <c r="W1429" s="66"/>
      <c r="X1429" s="66"/>
      <c r="Y1429" s="66"/>
      <c r="Z1429" s="66"/>
      <c r="AA1429" s="66"/>
    </row>
    <row r="1430" spans="1:27" x14ac:dyDescent="0.25">
      <c r="A1430" s="66"/>
      <c r="B1430" s="66"/>
      <c r="C1430" s="66"/>
      <c r="D1430" s="66"/>
      <c r="E1430" s="66"/>
      <c r="F1430" s="66"/>
      <c r="G1430" s="66"/>
      <c r="H1430" s="66"/>
      <c r="I1430" s="66"/>
      <c r="J1430" s="66"/>
      <c r="K1430" s="66"/>
      <c r="L1430" s="66"/>
      <c r="M1430" s="66"/>
      <c r="N1430" s="66"/>
      <c r="O1430" s="66"/>
      <c r="P1430" s="66"/>
      <c r="Q1430" s="66"/>
      <c r="R1430" s="66"/>
      <c r="S1430" s="66"/>
      <c r="T1430" s="66"/>
      <c r="U1430" s="66"/>
      <c r="V1430" s="66"/>
      <c r="W1430" s="66"/>
      <c r="X1430" s="66"/>
      <c r="Y1430" s="66"/>
      <c r="Z1430" s="66"/>
      <c r="AA1430" s="66"/>
    </row>
    <row r="1431" spans="1:27" x14ac:dyDescent="0.25">
      <c r="A1431" s="66"/>
      <c r="B1431" s="66"/>
      <c r="C1431" s="66"/>
      <c r="D1431" s="66"/>
      <c r="E1431" s="66"/>
      <c r="F1431" s="66"/>
      <c r="G1431" s="66"/>
      <c r="H1431" s="66"/>
      <c r="I1431" s="66"/>
      <c r="J1431" s="66"/>
      <c r="K1431" s="66"/>
      <c r="L1431" s="66"/>
      <c r="M1431" s="66"/>
      <c r="N1431" s="66"/>
      <c r="O1431" s="66"/>
      <c r="P1431" s="66"/>
      <c r="Q1431" s="66"/>
      <c r="R1431" s="66"/>
      <c r="S1431" s="66"/>
      <c r="T1431" s="66"/>
      <c r="U1431" s="66"/>
      <c r="V1431" s="66"/>
      <c r="W1431" s="66"/>
      <c r="X1431" s="66"/>
      <c r="Y1431" s="66"/>
      <c r="Z1431" s="66"/>
      <c r="AA1431" s="66"/>
    </row>
    <row r="1432" spans="1:27" x14ac:dyDescent="0.25">
      <c r="A1432" s="66"/>
      <c r="B1432" s="66"/>
      <c r="C1432" s="66"/>
      <c r="D1432" s="66"/>
      <c r="E1432" s="66"/>
      <c r="F1432" s="66"/>
      <c r="G1432" s="66"/>
      <c r="H1432" s="66"/>
      <c r="I1432" s="66"/>
      <c r="J1432" s="66"/>
      <c r="K1432" s="66"/>
      <c r="L1432" s="66"/>
      <c r="M1432" s="66"/>
      <c r="N1432" s="66"/>
      <c r="O1432" s="66"/>
      <c r="P1432" s="66"/>
      <c r="Q1432" s="66"/>
      <c r="R1432" s="66"/>
      <c r="S1432" s="66"/>
      <c r="T1432" s="66"/>
      <c r="U1432" s="66"/>
      <c r="V1432" s="66"/>
      <c r="W1432" s="66"/>
      <c r="X1432" s="66"/>
      <c r="Y1432" s="66"/>
      <c r="Z1432" s="66"/>
      <c r="AA1432" s="66"/>
    </row>
    <row r="1433" spans="1:27" x14ac:dyDescent="0.25">
      <c r="A1433" s="66"/>
      <c r="B1433" s="66"/>
      <c r="C1433" s="66"/>
      <c r="D1433" s="66"/>
      <c r="E1433" s="66"/>
      <c r="F1433" s="66"/>
      <c r="G1433" s="66"/>
      <c r="H1433" s="66"/>
      <c r="I1433" s="66"/>
      <c r="J1433" s="66"/>
      <c r="K1433" s="66"/>
      <c r="L1433" s="66"/>
      <c r="M1433" s="66"/>
      <c r="N1433" s="66"/>
      <c r="O1433" s="66"/>
      <c r="P1433" s="66"/>
      <c r="Q1433" s="66"/>
      <c r="R1433" s="66"/>
      <c r="S1433" s="66"/>
      <c r="T1433" s="66"/>
      <c r="U1433" s="66"/>
      <c r="V1433" s="66"/>
      <c r="W1433" s="66"/>
      <c r="X1433" s="66"/>
      <c r="Y1433" s="66"/>
      <c r="Z1433" s="66"/>
      <c r="AA1433" s="66"/>
    </row>
    <row r="1434" spans="1:27" x14ac:dyDescent="0.25">
      <c r="A1434" s="66"/>
      <c r="B1434" s="66"/>
      <c r="C1434" s="66"/>
      <c r="D1434" s="66"/>
      <c r="E1434" s="66"/>
      <c r="F1434" s="66"/>
      <c r="G1434" s="66"/>
      <c r="H1434" s="66"/>
      <c r="I1434" s="66"/>
      <c r="J1434" s="66"/>
      <c r="K1434" s="66"/>
      <c r="L1434" s="66"/>
      <c r="M1434" s="66"/>
      <c r="N1434" s="66"/>
      <c r="O1434" s="66"/>
      <c r="P1434" s="66"/>
      <c r="Q1434" s="66"/>
      <c r="R1434" s="66"/>
      <c r="S1434" s="66"/>
      <c r="T1434" s="66"/>
      <c r="U1434" s="66"/>
      <c r="V1434" s="66"/>
      <c r="W1434" s="66"/>
      <c r="X1434" s="66"/>
      <c r="Y1434" s="66"/>
      <c r="Z1434" s="66"/>
      <c r="AA1434" s="66"/>
    </row>
    <row r="1435" spans="1:27" x14ac:dyDescent="0.25">
      <c r="A1435" s="66"/>
      <c r="B1435" s="66"/>
      <c r="C1435" s="66"/>
      <c r="D1435" s="66"/>
      <c r="E1435" s="66"/>
      <c r="F1435" s="66"/>
      <c r="G1435" s="66"/>
      <c r="H1435" s="66"/>
      <c r="I1435" s="66"/>
      <c r="J1435" s="66"/>
      <c r="K1435" s="66"/>
      <c r="L1435" s="66"/>
      <c r="M1435" s="66"/>
      <c r="N1435" s="66"/>
      <c r="O1435" s="66"/>
      <c r="P1435" s="66"/>
      <c r="Q1435" s="66"/>
      <c r="R1435" s="66"/>
      <c r="S1435" s="66"/>
      <c r="T1435" s="66"/>
      <c r="U1435" s="66"/>
      <c r="V1435" s="66"/>
      <c r="W1435" s="66"/>
      <c r="X1435" s="66"/>
      <c r="Y1435" s="66"/>
      <c r="Z1435" s="66"/>
      <c r="AA1435" s="66"/>
    </row>
    <row r="1436" spans="1:27" x14ac:dyDescent="0.25">
      <c r="A1436" s="66"/>
      <c r="B1436" s="66"/>
      <c r="C1436" s="66"/>
      <c r="D1436" s="66"/>
      <c r="E1436" s="66"/>
      <c r="F1436" s="66"/>
      <c r="G1436" s="66"/>
      <c r="H1436" s="66"/>
      <c r="I1436" s="66"/>
      <c r="J1436" s="66"/>
      <c r="K1436" s="66"/>
      <c r="L1436" s="66"/>
      <c r="M1436" s="66"/>
      <c r="N1436" s="66"/>
      <c r="O1436" s="66"/>
      <c r="P1436" s="66"/>
      <c r="Q1436" s="66"/>
      <c r="R1436" s="66"/>
      <c r="S1436" s="66"/>
      <c r="T1436" s="66"/>
      <c r="U1436" s="66"/>
      <c r="V1436" s="66"/>
      <c r="W1436" s="66"/>
      <c r="X1436" s="66"/>
      <c r="Y1436" s="66"/>
      <c r="Z1436" s="66"/>
      <c r="AA1436" s="66"/>
    </row>
    <row r="1437" spans="1:27" x14ac:dyDescent="0.25">
      <c r="A1437" s="66"/>
      <c r="B1437" s="66"/>
      <c r="C1437" s="66"/>
      <c r="D1437" s="66"/>
      <c r="E1437" s="66"/>
      <c r="F1437" s="66"/>
      <c r="G1437" s="66"/>
      <c r="H1437" s="66"/>
      <c r="I1437" s="66"/>
      <c r="J1437" s="66"/>
      <c r="K1437" s="66"/>
      <c r="L1437" s="66"/>
      <c r="M1437" s="66"/>
      <c r="N1437" s="66"/>
      <c r="O1437" s="66"/>
      <c r="P1437" s="66"/>
      <c r="Q1437" s="66"/>
      <c r="R1437" s="66"/>
      <c r="S1437" s="66"/>
      <c r="T1437" s="66"/>
      <c r="U1437" s="66"/>
      <c r="V1437" s="66"/>
      <c r="W1437" s="66"/>
      <c r="X1437" s="66"/>
      <c r="Y1437" s="66"/>
      <c r="Z1437" s="66"/>
      <c r="AA1437" s="66"/>
    </row>
    <row r="1438" spans="1:27" x14ac:dyDescent="0.25">
      <c r="A1438" s="66"/>
      <c r="B1438" s="66"/>
      <c r="C1438" s="66"/>
      <c r="D1438" s="66"/>
      <c r="E1438" s="66"/>
      <c r="F1438" s="66"/>
      <c r="G1438" s="66"/>
      <c r="H1438" s="66"/>
      <c r="I1438" s="66"/>
      <c r="J1438" s="66"/>
      <c r="K1438" s="66"/>
      <c r="L1438" s="66"/>
      <c r="M1438" s="66"/>
      <c r="N1438" s="66"/>
      <c r="O1438" s="66"/>
      <c r="P1438" s="66"/>
      <c r="Q1438" s="66"/>
      <c r="R1438" s="66"/>
      <c r="S1438" s="66"/>
      <c r="T1438" s="66"/>
      <c r="U1438" s="66"/>
      <c r="V1438" s="66"/>
      <c r="W1438" s="66"/>
      <c r="X1438" s="66"/>
      <c r="Y1438" s="66"/>
      <c r="Z1438" s="66"/>
      <c r="AA1438" s="66"/>
    </row>
    <row r="1439" spans="1:27" x14ac:dyDescent="0.25">
      <c r="A1439" s="66"/>
      <c r="B1439" s="66"/>
      <c r="C1439" s="66"/>
      <c r="D1439" s="66"/>
      <c r="E1439" s="66"/>
      <c r="F1439" s="66"/>
      <c r="G1439" s="66"/>
      <c r="H1439" s="66"/>
      <c r="I1439" s="66"/>
      <c r="J1439" s="66"/>
      <c r="K1439" s="66"/>
      <c r="L1439" s="66"/>
      <c r="M1439" s="66"/>
      <c r="N1439" s="66"/>
      <c r="O1439" s="66"/>
      <c r="P1439" s="66"/>
      <c r="Q1439" s="66"/>
      <c r="R1439" s="66"/>
      <c r="S1439" s="66"/>
      <c r="T1439" s="66"/>
      <c r="U1439" s="66"/>
      <c r="V1439" s="66"/>
      <c r="W1439" s="66"/>
      <c r="X1439" s="66"/>
      <c r="Y1439" s="66"/>
      <c r="Z1439" s="66"/>
      <c r="AA1439" s="66"/>
    </row>
    <row r="1440" spans="1:27" x14ac:dyDescent="0.25">
      <c r="A1440" s="66"/>
      <c r="B1440" s="66"/>
      <c r="C1440" s="66"/>
      <c r="D1440" s="66"/>
      <c r="E1440" s="66"/>
      <c r="F1440" s="66"/>
      <c r="G1440" s="66"/>
      <c r="H1440" s="66"/>
      <c r="I1440" s="66"/>
      <c r="J1440" s="66"/>
      <c r="K1440" s="66"/>
      <c r="L1440" s="66"/>
      <c r="M1440" s="66"/>
      <c r="N1440" s="66"/>
      <c r="O1440" s="66"/>
      <c r="P1440" s="66"/>
      <c r="Q1440" s="66"/>
      <c r="R1440" s="66"/>
      <c r="S1440" s="66"/>
      <c r="T1440" s="66"/>
      <c r="U1440" s="66"/>
      <c r="V1440" s="66"/>
      <c r="W1440" s="66"/>
      <c r="X1440" s="66"/>
      <c r="Y1440" s="66"/>
      <c r="Z1440" s="66"/>
      <c r="AA1440" s="66"/>
    </row>
    <row r="1441" spans="1:27" x14ac:dyDescent="0.25">
      <c r="A1441" s="66"/>
      <c r="B1441" s="66"/>
      <c r="C1441" s="66"/>
      <c r="D1441" s="66"/>
      <c r="E1441" s="66"/>
      <c r="F1441" s="66"/>
      <c r="G1441" s="66"/>
      <c r="H1441" s="66"/>
      <c r="I1441" s="66"/>
      <c r="J1441" s="66"/>
      <c r="K1441" s="66"/>
      <c r="L1441" s="66"/>
      <c r="M1441" s="66"/>
      <c r="N1441" s="66"/>
      <c r="O1441" s="66"/>
      <c r="P1441" s="66"/>
      <c r="Q1441" s="66"/>
      <c r="R1441" s="66"/>
      <c r="S1441" s="66"/>
      <c r="T1441" s="66"/>
      <c r="U1441" s="66"/>
      <c r="V1441" s="66"/>
      <c r="W1441" s="66"/>
      <c r="X1441" s="66"/>
      <c r="Y1441" s="66"/>
      <c r="Z1441" s="66"/>
      <c r="AA1441" s="66"/>
    </row>
    <row r="1442" spans="1:27" x14ac:dyDescent="0.25">
      <c r="A1442" s="66"/>
      <c r="B1442" s="66"/>
      <c r="C1442" s="66"/>
      <c r="D1442" s="66"/>
      <c r="E1442" s="66"/>
      <c r="F1442" s="66"/>
      <c r="G1442" s="66"/>
      <c r="H1442" s="66"/>
      <c r="I1442" s="66"/>
      <c r="J1442" s="66"/>
      <c r="K1442" s="66"/>
      <c r="L1442" s="66"/>
      <c r="M1442" s="66"/>
      <c r="N1442" s="66"/>
      <c r="O1442" s="66"/>
      <c r="P1442" s="66"/>
      <c r="Q1442" s="66"/>
      <c r="R1442" s="66"/>
      <c r="S1442" s="66"/>
      <c r="T1442" s="66"/>
      <c r="U1442" s="66"/>
      <c r="V1442" s="66"/>
      <c r="W1442" s="66"/>
      <c r="X1442" s="66"/>
      <c r="Y1442" s="66"/>
      <c r="Z1442" s="66"/>
      <c r="AA1442" s="66"/>
    </row>
    <row r="1443" spans="1:27" x14ac:dyDescent="0.25">
      <c r="A1443" s="66"/>
      <c r="B1443" s="66"/>
      <c r="C1443" s="66"/>
      <c r="D1443" s="66"/>
      <c r="E1443" s="66"/>
      <c r="F1443" s="66"/>
      <c r="G1443" s="66"/>
      <c r="H1443" s="66"/>
      <c r="I1443" s="66"/>
      <c r="J1443" s="66"/>
      <c r="K1443" s="66"/>
      <c r="L1443" s="66"/>
      <c r="M1443" s="66"/>
      <c r="N1443" s="66"/>
      <c r="O1443" s="66"/>
      <c r="P1443" s="66"/>
      <c r="Q1443" s="66"/>
      <c r="R1443" s="66"/>
      <c r="S1443" s="66"/>
      <c r="T1443" s="66"/>
      <c r="U1443" s="66"/>
      <c r="V1443" s="66"/>
      <c r="W1443" s="66"/>
      <c r="X1443" s="66"/>
      <c r="Y1443" s="66"/>
      <c r="Z1443" s="66"/>
      <c r="AA1443" s="66"/>
    </row>
    <row r="1444" spans="1:27" x14ac:dyDescent="0.25">
      <c r="A1444" s="66"/>
      <c r="B1444" s="66"/>
      <c r="C1444" s="66"/>
      <c r="D1444" s="66"/>
      <c r="E1444" s="66"/>
      <c r="F1444" s="66"/>
      <c r="G1444" s="66"/>
      <c r="H1444" s="66"/>
      <c r="I1444" s="66"/>
      <c r="J1444" s="66"/>
      <c r="K1444" s="66"/>
      <c r="L1444" s="66"/>
      <c r="M1444" s="66"/>
      <c r="N1444" s="66"/>
      <c r="O1444" s="66"/>
      <c r="P1444" s="66"/>
      <c r="Q1444" s="66"/>
      <c r="R1444" s="66"/>
      <c r="S1444" s="66"/>
      <c r="T1444" s="66"/>
      <c r="U1444" s="66"/>
      <c r="V1444" s="66"/>
      <c r="W1444" s="66"/>
      <c r="X1444" s="66"/>
      <c r="Y1444" s="66"/>
      <c r="Z1444" s="66"/>
      <c r="AA1444" s="66"/>
    </row>
    <row r="1445" spans="1:27" x14ac:dyDescent="0.25">
      <c r="A1445" s="66"/>
      <c r="B1445" s="66"/>
      <c r="C1445" s="66"/>
      <c r="D1445" s="66"/>
      <c r="E1445" s="66"/>
      <c r="F1445" s="66"/>
      <c r="G1445" s="66"/>
      <c r="H1445" s="66"/>
      <c r="I1445" s="66"/>
      <c r="J1445" s="66"/>
      <c r="K1445" s="66"/>
      <c r="L1445" s="66"/>
      <c r="M1445" s="66"/>
      <c r="N1445" s="66"/>
      <c r="O1445" s="66"/>
      <c r="P1445" s="66"/>
      <c r="Q1445" s="66"/>
      <c r="R1445" s="66"/>
      <c r="S1445" s="66"/>
      <c r="T1445" s="66"/>
      <c r="U1445" s="66"/>
      <c r="V1445" s="66"/>
      <c r="W1445" s="66"/>
      <c r="X1445" s="66"/>
      <c r="Y1445" s="66"/>
      <c r="Z1445" s="66"/>
      <c r="AA1445" s="66"/>
    </row>
    <row r="1446" spans="1:27" x14ac:dyDescent="0.25">
      <c r="A1446" s="66"/>
      <c r="B1446" s="66"/>
      <c r="C1446" s="66"/>
      <c r="D1446" s="66"/>
      <c r="E1446" s="66"/>
      <c r="F1446" s="66"/>
      <c r="G1446" s="66"/>
      <c r="H1446" s="66"/>
      <c r="I1446" s="66"/>
      <c r="J1446" s="66"/>
      <c r="K1446" s="66"/>
      <c r="L1446" s="66"/>
      <c r="M1446" s="66"/>
      <c r="N1446" s="66"/>
      <c r="O1446" s="66"/>
      <c r="P1446" s="66"/>
      <c r="Q1446" s="66"/>
      <c r="R1446" s="66"/>
      <c r="S1446" s="66"/>
      <c r="T1446" s="66"/>
      <c r="U1446" s="66"/>
      <c r="V1446" s="66"/>
      <c r="W1446" s="66"/>
      <c r="X1446" s="66"/>
      <c r="Y1446" s="66"/>
      <c r="Z1446" s="66"/>
      <c r="AA1446" s="66"/>
    </row>
    <row r="1447" spans="1:27" x14ac:dyDescent="0.25">
      <c r="A1447" s="66"/>
      <c r="B1447" s="66"/>
      <c r="C1447" s="66"/>
      <c r="D1447" s="66"/>
      <c r="E1447" s="66"/>
      <c r="F1447" s="66"/>
      <c r="G1447" s="66"/>
      <c r="H1447" s="66"/>
      <c r="I1447" s="66"/>
      <c r="J1447" s="66"/>
      <c r="K1447" s="66"/>
      <c r="L1447" s="66"/>
      <c r="M1447" s="66"/>
      <c r="N1447" s="66"/>
      <c r="O1447" s="66"/>
      <c r="P1447" s="66"/>
      <c r="Q1447" s="66"/>
      <c r="R1447" s="66"/>
      <c r="S1447" s="66"/>
      <c r="T1447" s="66"/>
      <c r="U1447" s="66"/>
      <c r="V1447" s="66"/>
      <c r="W1447" s="66"/>
      <c r="X1447" s="66"/>
      <c r="Y1447" s="66"/>
      <c r="Z1447" s="66"/>
      <c r="AA1447" s="66"/>
    </row>
    <row r="1448" spans="1:27" x14ac:dyDescent="0.25">
      <c r="A1448" s="66"/>
      <c r="B1448" s="66"/>
      <c r="C1448" s="66"/>
      <c r="D1448" s="66"/>
      <c r="E1448" s="66"/>
      <c r="F1448" s="66"/>
      <c r="G1448" s="66"/>
      <c r="H1448" s="66"/>
      <c r="I1448" s="66"/>
      <c r="J1448" s="66"/>
      <c r="K1448" s="66"/>
      <c r="L1448" s="66"/>
      <c r="M1448" s="66"/>
      <c r="N1448" s="66"/>
      <c r="O1448" s="66"/>
      <c r="P1448" s="66"/>
      <c r="Q1448" s="66"/>
      <c r="R1448" s="66"/>
      <c r="S1448" s="66"/>
      <c r="T1448" s="66"/>
      <c r="U1448" s="66"/>
      <c r="V1448" s="66"/>
      <c r="W1448" s="66"/>
      <c r="X1448" s="66"/>
      <c r="Y1448" s="66"/>
      <c r="Z1448" s="66"/>
      <c r="AA1448" s="66"/>
    </row>
    <row r="1449" spans="1:27" x14ac:dyDescent="0.25">
      <c r="A1449" s="66"/>
      <c r="B1449" s="66"/>
      <c r="C1449" s="66"/>
      <c r="D1449" s="66"/>
      <c r="E1449" s="66"/>
      <c r="F1449" s="66"/>
      <c r="G1449" s="66"/>
      <c r="H1449" s="66"/>
      <c r="I1449" s="66"/>
      <c r="J1449" s="66"/>
      <c r="K1449" s="66"/>
      <c r="L1449" s="66"/>
      <c r="M1449" s="66"/>
      <c r="N1449" s="66"/>
      <c r="O1449" s="66"/>
      <c r="P1449" s="66"/>
      <c r="Q1449" s="66"/>
      <c r="R1449" s="66"/>
      <c r="S1449" s="66"/>
      <c r="T1449" s="66"/>
      <c r="U1449" s="66"/>
      <c r="V1449" s="66"/>
      <c r="W1449" s="66"/>
      <c r="X1449" s="66"/>
      <c r="Y1449" s="66"/>
      <c r="Z1449" s="66"/>
      <c r="AA1449" s="66"/>
    </row>
    <row r="1450" spans="1:27" x14ac:dyDescent="0.25">
      <c r="A1450" s="66"/>
      <c r="B1450" s="66"/>
      <c r="C1450" s="66"/>
      <c r="D1450" s="66"/>
      <c r="E1450" s="66"/>
      <c r="F1450" s="66"/>
      <c r="G1450" s="66"/>
      <c r="H1450" s="66"/>
      <c r="I1450" s="66"/>
      <c r="J1450" s="66"/>
      <c r="K1450" s="66"/>
      <c r="L1450" s="66"/>
      <c r="M1450" s="66"/>
      <c r="N1450" s="66"/>
      <c r="O1450" s="66"/>
      <c r="P1450" s="66"/>
      <c r="Q1450" s="66"/>
      <c r="R1450" s="66"/>
      <c r="S1450" s="66"/>
      <c r="T1450" s="66"/>
      <c r="U1450" s="66"/>
      <c r="V1450" s="66"/>
      <c r="W1450" s="66"/>
      <c r="X1450" s="66"/>
      <c r="Y1450" s="66"/>
      <c r="Z1450" s="66"/>
      <c r="AA1450" s="66"/>
    </row>
    <row r="1451" spans="1:27" x14ac:dyDescent="0.25">
      <c r="A1451" s="66"/>
      <c r="B1451" s="66"/>
      <c r="C1451" s="66"/>
      <c r="D1451" s="66"/>
      <c r="E1451" s="66"/>
      <c r="F1451" s="66"/>
      <c r="G1451" s="66"/>
      <c r="H1451" s="66"/>
      <c r="I1451" s="66"/>
      <c r="J1451" s="66"/>
      <c r="K1451" s="66"/>
      <c r="L1451" s="66"/>
      <c r="M1451" s="66"/>
      <c r="N1451" s="66"/>
      <c r="O1451" s="66"/>
      <c r="P1451" s="66"/>
      <c r="Q1451" s="66"/>
      <c r="R1451" s="66"/>
      <c r="S1451" s="66"/>
      <c r="T1451" s="66"/>
      <c r="U1451" s="66"/>
      <c r="V1451" s="66"/>
      <c r="W1451" s="66"/>
      <c r="X1451" s="66"/>
      <c r="Y1451" s="66"/>
      <c r="Z1451" s="66"/>
      <c r="AA1451" s="66"/>
    </row>
    <row r="1452" spans="1:27" x14ac:dyDescent="0.25">
      <c r="A1452" s="66"/>
      <c r="B1452" s="66"/>
      <c r="C1452" s="66"/>
      <c r="D1452" s="66"/>
      <c r="E1452" s="66"/>
      <c r="F1452" s="66"/>
      <c r="G1452" s="66"/>
      <c r="H1452" s="66"/>
      <c r="I1452" s="66"/>
      <c r="J1452" s="66"/>
      <c r="K1452" s="66"/>
      <c r="L1452" s="66"/>
      <c r="M1452" s="66"/>
      <c r="N1452" s="66"/>
      <c r="O1452" s="66"/>
      <c r="P1452" s="66"/>
      <c r="Q1452" s="66"/>
      <c r="R1452" s="66"/>
      <c r="S1452" s="66"/>
      <c r="T1452" s="66"/>
      <c r="U1452" s="66"/>
      <c r="V1452" s="66"/>
      <c r="W1452" s="66"/>
      <c r="X1452" s="66"/>
      <c r="Y1452" s="66"/>
      <c r="Z1452" s="66"/>
      <c r="AA1452" s="66"/>
    </row>
    <row r="1453" spans="1:27" x14ac:dyDescent="0.25">
      <c r="A1453" s="66"/>
      <c r="B1453" s="66"/>
      <c r="C1453" s="66"/>
      <c r="D1453" s="66"/>
      <c r="E1453" s="66"/>
      <c r="F1453" s="66"/>
      <c r="G1453" s="66"/>
      <c r="H1453" s="66"/>
      <c r="I1453" s="66"/>
      <c r="J1453" s="66"/>
      <c r="K1453" s="66"/>
      <c r="L1453" s="66"/>
      <c r="M1453" s="66"/>
      <c r="N1453" s="66"/>
      <c r="O1453" s="66"/>
      <c r="P1453" s="66"/>
      <c r="Q1453" s="66"/>
      <c r="R1453" s="66"/>
      <c r="S1453" s="66"/>
      <c r="T1453" s="66"/>
      <c r="U1453" s="66"/>
      <c r="V1453" s="66"/>
      <c r="W1453" s="66"/>
      <c r="X1453" s="66"/>
      <c r="Y1453" s="66"/>
      <c r="Z1453" s="66"/>
      <c r="AA1453" s="66"/>
    </row>
    <row r="1454" spans="1:27" x14ac:dyDescent="0.25">
      <c r="A1454" s="66"/>
      <c r="B1454" s="66"/>
      <c r="C1454" s="66"/>
      <c r="D1454" s="66"/>
      <c r="E1454" s="66"/>
      <c r="F1454" s="66"/>
      <c r="G1454" s="66"/>
      <c r="H1454" s="66"/>
      <c r="I1454" s="66"/>
      <c r="J1454" s="66"/>
      <c r="K1454" s="66"/>
      <c r="L1454" s="66"/>
      <c r="M1454" s="66"/>
      <c r="N1454" s="66"/>
      <c r="O1454" s="66"/>
      <c r="P1454" s="66"/>
      <c r="Q1454" s="66"/>
      <c r="R1454" s="66"/>
      <c r="S1454" s="66"/>
      <c r="T1454" s="66"/>
      <c r="U1454" s="66"/>
      <c r="V1454" s="66"/>
      <c r="W1454" s="66"/>
      <c r="X1454" s="66"/>
      <c r="Y1454" s="66"/>
      <c r="Z1454" s="66"/>
      <c r="AA1454" s="66"/>
    </row>
    <row r="1455" spans="1:27" x14ac:dyDescent="0.25">
      <c r="A1455" s="66"/>
      <c r="B1455" s="66"/>
      <c r="C1455" s="66"/>
      <c r="D1455" s="66"/>
      <c r="E1455" s="66"/>
      <c r="F1455" s="66"/>
      <c r="G1455" s="66"/>
      <c r="H1455" s="66"/>
      <c r="I1455" s="66"/>
      <c r="J1455" s="66"/>
      <c r="K1455" s="66"/>
      <c r="L1455" s="66"/>
      <c r="M1455" s="66"/>
      <c r="N1455" s="66"/>
      <c r="O1455" s="66"/>
      <c r="P1455" s="66"/>
      <c r="Q1455" s="66"/>
      <c r="R1455" s="66"/>
      <c r="S1455" s="66"/>
      <c r="T1455" s="66"/>
      <c r="U1455" s="66"/>
      <c r="V1455" s="66"/>
      <c r="W1455" s="66"/>
      <c r="X1455" s="66"/>
      <c r="Y1455" s="66"/>
      <c r="Z1455" s="66"/>
      <c r="AA1455" s="66"/>
    </row>
    <row r="1456" spans="1:27" x14ac:dyDescent="0.25">
      <c r="A1456" s="66"/>
      <c r="B1456" s="66"/>
      <c r="C1456" s="66"/>
      <c r="D1456" s="66"/>
      <c r="E1456" s="66"/>
      <c r="F1456" s="66"/>
      <c r="G1456" s="66"/>
      <c r="H1456" s="66"/>
      <c r="I1456" s="66"/>
      <c r="J1456" s="66"/>
      <c r="K1456" s="66"/>
      <c r="L1456" s="66"/>
      <c r="M1456" s="66"/>
      <c r="N1456" s="66"/>
      <c r="O1456" s="66"/>
      <c r="P1456" s="66"/>
      <c r="Q1456" s="66"/>
      <c r="R1456" s="66"/>
      <c r="S1456" s="66"/>
      <c r="T1456" s="66"/>
      <c r="U1456" s="66"/>
      <c r="V1456" s="66"/>
      <c r="W1456" s="66"/>
      <c r="X1456" s="66"/>
      <c r="Y1456" s="66"/>
      <c r="Z1456" s="66"/>
      <c r="AA1456" s="66"/>
    </row>
    <row r="1457" spans="1:27" x14ac:dyDescent="0.25">
      <c r="A1457" s="66"/>
      <c r="B1457" s="66"/>
      <c r="C1457" s="66"/>
      <c r="D1457" s="66"/>
      <c r="E1457" s="66"/>
      <c r="F1457" s="66"/>
      <c r="G1457" s="66"/>
      <c r="H1457" s="66"/>
      <c r="I1457" s="66"/>
      <c r="J1457" s="66"/>
      <c r="K1457" s="66"/>
      <c r="L1457" s="66"/>
      <c r="M1457" s="66"/>
      <c r="N1457" s="66"/>
      <c r="O1457" s="66"/>
      <c r="P1457" s="66"/>
      <c r="Q1457" s="66"/>
      <c r="R1457" s="66"/>
      <c r="S1457" s="66"/>
      <c r="T1457" s="66"/>
      <c r="U1457" s="66"/>
      <c r="V1457" s="66"/>
      <c r="W1457" s="66"/>
      <c r="X1457" s="66"/>
      <c r="Y1457" s="66"/>
      <c r="Z1457" s="66"/>
      <c r="AA1457" s="66"/>
    </row>
    <row r="1458" spans="1:27" x14ac:dyDescent="0.25">
      <c r="A1458" s="66"/>
      <c r="B1458" s="66"/>
      <c r="C1458" s="66"/>
      <c r="D1458" s="66"/>
      <c r="E1458" s="66"/>
      <c r="F1458" s="66"/>
      <c r="G1458" s="66"/>
      <c r="H1458" s="66"/>
      <c r="I1458" s="66"/>
      <c r="J1458" s="66"/>
      <c r="K1458" s="66"/>
      <c r="L1458" s="66"/>
      <c r="M1458" s="66"/>
      <c r="N1458" s="66"/>
      <c r="O1458" s="66"/>
      <c r="P1458" s="66"/>
      <c r="Q1458" s="66"/>
      <c r="R1458" s="66"/>
      <c r="S1458" s="66"/>
      <c r="T1458" s="66"/>
      <c r="U1458" s="66"/>
      <c r="V1458" s="66"/>
      <c r="W1458" s="66"/>
      <c r="X1458" s="66"/>
      <c r="Y1458" s="66"/>
      <c r="Z1458" s="66"/>
      <c r="AA1458" s="66"/>
    </row>
    <row r="1459" spans="1:27" x14ac:dyDescent="0.25">
      <c r="A1459" s="66"/>
      <c r="B1459" s="66"/>
      <c r="C1459" s="66"/>
      <c r="D1459" s="66"/>
      <c r="E1459" s="66"/>
      <c r="F1459" s="66"/>
      <c r="G1459" s="66"/>
      <c r="H1459" s="66"/>
      <c r="I1459" s="66"/>
      <c r="J1459" s="66"/>
      <c r="K1459" s="66"/>
      <c r="L1459" s="66"/>
      <c r="M1459" s="66"/>
      <c r="N1459" s="66"/>
      <c r="O1459" s="66"/>
      <c r="P1459" s="66"/>
      <c r="Q1459" s="66"/>
      <c r="R1459" s="66"/>
      <c r="S1459" s="66"/>
      <c r="T1459" s="66"/>
      <c r="U1459" s="66"/>
      <c r="V1459" s="66"/>
      <c r="W1459" s="66"/>
      <c r="X1459" s="66"/>
      <c r="Y1459" s="66"/>
      <c r="Z1459" s="66"/>
      <c r="AA1459" s="66"/>
    </row>
    <row r="1460" spans="1:27" x14ac:dyDescent="0.25">
      <c r="A1460" s="66"/>
      <c r="B1460" s="66"/>
      <c r="C1460" s="66"/>
      <c r="D1460" s="66"/>
      <c r="E1460" s="66"/>
      <c r="F1460" s="66"/>
      <c r="G1460" s="66"/>
      <c r="H1460" s="66"/>
      <c r="I1460" s="66"/>
      <c r="J1460" s="66"/>
      <c r="K1460" s="66"/>
      <c r="L1460" s="66"/>
      <c r="M1460" s="66"/>
      <c r="N1460" s="66"/>
      <c r="O1460" s="66"/>
      <c r="P1460" s="66"/>
      <c r="Q1460" s="66"/>
      <c r="R1460" s="66"/>
      <c r="S1460" s="66"/>
      <c r="T1460" s="66"/>
      <c r="U1460" s="66"/>
      <c r="V1460" s="66"/>
      <c r="W1460" s="66"/>
      <c r="X1460" s="66"/>
      <c r="Y1460" s="66"/>
      <c r="Z1460" s="66"/>
      <c r="AA1460" s="66"/>
    </row>
    <row r="1461" spans="1:27" x14ac:dyDescent="0.25">
      <c r="A1461" s="66"/>
      <c r="B1461" s="66"/>
      <c r="C1461" s="66"/>
      <c r="D1461" s="66"/>
      <c r="E1461" s="66"/>
      <c r="F1461" s="66"/>
      <c r="G1461" s="66"/>
      <c r="H1461" s="66"/>
      <c r="I1461" s="66"/>
      <c r="J1461" s="66"/>
      <c r="K1461" s="66"/>
      <c r="L1461" s="66"/>
      <c r="M1461" s="66"/>
      <c r="N1461" s="66"/>
      <c r="O1461" s="66"/>
      <c r="P1461" s="66"/>
      <c r="Q1461" s="66"/>
      <c r="R1461" s="66"/>
      <c r="S1461" s="66"/>
      <c r="T1461" s="66"/>
      <c r="U1461" s="66"/>
      <c r="V1461" s="66"/>
      <c r="W1461" s="66"/>
      <c r="X1461" s="66"/>
      <c r="Y1461" s="66"/>
      <c r="Z1461" s="66"/>
      <c r="AA1461" s="66"/>
    </row>
    <row r="1462" spans="1:27" x14ac:dyDescent="0.25">
      <c r="A1462" s="66"/>
      <c r="B1462" s="66"/>
      <c r="C1462" s="66"/>
      <c r="D1462" s="66"/>
      <c r="E1462" s="66"/>
      <c r="F1462" s="66"/>
      <c r="G1462" s="66"/>
      <c r="H1462" s="66"/>
      <c r="I1462" s="66"/>
      <c r="J1462" s="66"/>
      <c r="K1462" s="66"/>
      <c r="L1462" s="66"/>
      <c r="M1462" s="66"/>
      <c r="N1462" s="66"/>
      <c r="O1462" s="66"/>
      <c r="P1462" s="66"/>
      <c r="Q1462" s="66"/>
      <c r="R1462" s="66"/>
      <c r="S1462" s="66"/>
      <c r="T1462" s="66"/>
      <c r="U1462" s="66"/>
      <c r="V1462" s="66"/>
      <c r="W1462" s="66"/>
      <c r="X1462" s="66"/>
      <c r="Y1462" s="66"/>
      <c r="Z1462" s="66"/>
      <c r="AA1462" s="66"/>
    </row>
    <row r="1463" spans="1:27" x14ac:dyDescent="0.25">
      <c r="A1463" s="66"/>
      <c r="B1463" s="66"/>
      <c r="C1463" s="66"/>
      <c r="D1463" s="66"/>
      <c r="E1463" s="66"/>
      <c r="F1463" s="66"/>
      <c r="G1463" s="66"/>
      <c r="H1463" s="66"/>
      <c r="I1463" s="66"/>
      <c r="J1463" s="66"/>
      <c r="K1463" s="66"/>
      <c r="L1463" s="66"/>
      <c r="M1463" s="66"/>
      <c r="N1463" s="66"/>
      <c r="O1463" s="66"/>
      <c r="P1463" s="66"/>
      <c r="Q1463" s="66"/>
      <c r="R1463" s="66"/>
      <c r="S1463" s="66"/>
      <c r="T1463" s="66"/>
      <c r="U1463" s="66"/>
      <c r="V1463" s="66"/>
      <c r="W1463" s="66"/>
      <c r="X1463" s="66"/>
      <c r="Y1463" s="66"/>
      <c r="Z1463" s="66"/>
      <c r="AA1463" s="66"/>
    </row>
    <row r="1464" spans="1:27" x14ac:dyDescent="0.25">
      <c r="A1464" s="66"/>
      <c r="B1464" s="66"/>
      <c r="C1464" s="66"/>
      <c r="D1464" s="66"/>
      <c r="E1464" s="66"/>
      <c r="F1464" s="66"/>
      <c r="G1464" s="66"/>
      <c r="H1464" s="66"/>
      <c r="I1464" s="66"/>
      <c r="J1464" s="66"/>
      <c r="K1464" s="66"/>
      <c r="L1464" s="66"/>
      <c r="M1464" s="66"/>
      <c r="N1464" s="66"/>
      <c r="O1464" s="66"/>
      <c r="P1464" s="66"/>
      <c r="Q1464" s="66"/>
      <c r="R1464" s="66"/>
      <c r="S1464" s="66"/>
      <c r="T1464" s="66"/>
      <c r="U1464" s="66"/>
      <c r="V1464" s="66"/>
      <c r="W1464" s="66"/>
      <c r="X1464" s="66"/>
      <c r="Y1464" s="66"/>
      <c r="Z1464" s="66"/>
      <c r="AA1464" s="66"/>
    </row>
    <row r="1465" spans="1:27" x14ac:dyDescent="0.25">
      <c r="A1465" s="66"/>
      <c r="B1465" s="66"/>
      <c r="C1465" s="66"/>
      <c r="D1465" s="66"/>
      <c r="E1465" s="66"/>
      <c r="F1465" s="66"/>
      <c r="G1465" s="66"/>
      <c r="H1465" s="66"/>
      <c r="I1465" s="66"/>
      <c r="J1465" s="66"/>
      <c r="K1465" s="66"/>
      <c r="L1465" s="66"/>
      <c r="M1465" s="66"/>
      <c r="N1465" s="66"/>
      <c r="O1465" s="66"/>
      <c r="P1465" s="66"/>
      <c r="Q1465" s="66"/>
      <c r="R1465" s="66"/>
      <c r="S1465" s="66"/>
      <c r="T1465" s="66"/>
      <c r="U1465" s="66"/>
      <c r="V1465" s="66"/>
      <c r="W1465" s="66"/>
      <c r="X1465" s="66"/>
      <c r="Y1465" s="66"/>
      <c r="Z1465" s="66"/>
      <c r="AA1465" s="66"/>
    </row>
    <row r="1466" spans="1:27" x14ac:dyDescent="0.25">
      <c r="A1466" s="66"/>
      <c r="B1466" s="66"/>
      <c r="C1466" s="66"/>
      <c r="D1466" s="66"/>
      <c r="E1466" s="66"/>
      <c r="F1466" s="66"/>
      <c r="G1466" s="66"/>
      <c r="H1466" s="66"/>
      <c r="I1466" s="66"/>
      <c r="J1466" s="66"/>
      <c r="K1466" s="66"/>
      <c r="L1466" s="66"/>
      <c r="M1466" s="66"/>
      <c r="N1466" s="66"/>
      <c r="O1466" s="66"/>
      <c r="P1466" s="66"/>
      <c r="Q1466" s="66"/>
      <c r="R1466" s="66"/>
      <c r="S1466" s="66"/>
      <c r="T1466" s="66"/>
      <c r="U1466" s="66"/>
      <c r="V1466" s="66"/>
      <c r="W1466" s="66"/>
      <c r="X1466" s="66"/>
      <c r="Y1466" s="66"/>
      <c r="Z1466" s="66"/>
      <c r="AA1466" s="66"/>
    </row>
    <row r="1467" spans="1:27" x14ac:dyDescent="0.25">
      <c r="A1467" s="66"/>
      <c r="B1467" s="66"/>
      <c r="C1467" s="66"/>
      <c r="D1467" s="66"/>
      <c r="E1467" s="66"/>
      <c r="F1467" s="66"/>
      <c r="G1467" s="66"/>
      <c r="H1467" s="66"/>
      <c r="I1467" s="66"/>
      <c r="J1467" s="66"/>
      <c r="K1467" s="66"/>
      <c r="L1467" s="66"/>
      <c r="M1467" s="66"/>
      <c r="N1467" s="66"/>
      <c r="O1467" s="66"/>
      <c r="P1467" s="66"/>
      <c r="Q1467" s="66"/>
      <c r="R1467" s="66"/>
      <c r="S1467" s="66"/>
      <c r="T1467" s="66"/>
      <c r="U1467" s="66"/>
      <c r="V1467" s="66"/>
      <c r="W1467" s="66"/>
      <c r="X1467" s="66"/>
      <c r="Y1467" s="66"/>
      <c r="Z1467" s="66"/>
      <c r="AA1467" s="66"/>
    </row>
    <row r="1468" spans="1:27" x14ac:dyDescent="0.25">
      <c r="A1468" s="66"/>
      <c r="B1468" s="66"/>
      <c r="C1468" s="66"/>
      <c r="D1468" s="66"/>
      <c r="E1468" s="66"/>
      <c r="F1468" s="66"/>
      <c r="G1468" s="66"/>
      <c r="H1468" s="66"/>
      <c r="I1468" s="66"/>
      <c r="J1468" s="66"/>
      <c r="K1468" s="66"/>
      <c r="L1468" s="66"/>
      <c r="M1468" s="66"/>
      <c r="N1468" s="66"/>
      <c r="O1468" s="66"/>
      <c r="P1468" s="66"/>
      <c r="Q1468" s="66"/>
      <c r="R1468" s="66"/>
      <c r="S1468" s="66"/>
      <c r="T1468" s="66"/>
      <c r="U1468" s="66"/>
      <c r="V1468" s="66"/>
      <c r="W1468" s="66"/>
      <c r="X1468" s="66"/>
      <c r="Y1468" s="66"/>
      <c r="Z1468" s="66"/>
      <c r="AA1468" s="66"/>
    </row>
    <row r="1469" spans="1:27" x14ac:dyDescent="0.25">
      <c r="A1469" s="66"/>
      <c r="B1469" s="66"/>
      <c r="C1469" s="66"/>
      <c r="D1469" s="66"/>
      <c r="E1469" s="66"/>
      <c r="F1469" s="66"/>
      <c r="G1469" s="66"/>
      <c r="H1469" s="66"/>
      <c r="I1469" s="66"/>
      <c r="J1469" s="66"/>
      <c r="K1469" s="66"/>
      <c r="L1469" s="66"/>
      <c r="M1469" s="66"/>
      <c r="N1469" s="66"/>
      <c r="O1469" s="66"/>
      <c r="P1469" s="66"/>
      <c r="Q1469" s="66"/>
      <c r="R1469" s="66"/>
      <c r="S1469" s="66"/>
      <c r="T1469" s="66"/>
      <c r="U1469" s="66"/>
      <c r="V1469" s="66"/>
      <c r="W1469" s="66"/>
      <c r="X1469" s="66"/>
      <c r="Y1469" s="66"/>
      <c r="Z1469" s="66"/>
      <c r="AA1469" s="66"/>
    </row>
    <row r="1470" spans="1:27" x14ac:dyDescent="0.25">
      <c r="A1470" s="66"/>
      <c r="B1470" s="66"/>
      <c r="C1470" s="66"/>
      <c r="D1470" s="66"/>
      <c r="E1470" s="66"/>
      <c r="F1470" s="66"/>
      <c r="G1470" s="66"/>
      <c r="H1470" s="66"/>
      <c r="I1470" s="66"/>
      <c r="J1470" s="66"/>
      <c r="K1470" s="66"/>
      <c r="L1470" s="66"/>
      <c r="M1470" s="66"/>
      <c r="N1470" s="66"/>
      <c r="O1470" s="66"/>
      <c r="P1470" s="66"/>
      <c r="Q1470" s="66"/>
      <c r="R1470" s="66"/>
      <c r="S1470" s="66"/>
      <c r="T1470" s="66"/>
      <c r="U1470" s="66"/>
      <c r="V1470" s="66"/>
      <c r="W1470" s="66"/>
      <c r="X1470" s="66"/>
      <c r="Y1470" s="66"/>
      <c r="Z1470" s="66"/>
      <c r="AA1470" s="66"/>
    </row>
    <row r="1471" spans="1:27" x14ac:dyDescent="0.25">
      <c r="A1471" s="66"/>
      <c r="B1471" s="66"/>
      <c r="C1471" s="66"/>
      <c r="D1471" s="66"/>
      <c r="E1471" s="66"/>
      <c r="F1471" s="66"/>
      <c r="G1471" s="66"/>
      <c r="H1471" s="66"/>
      <c r="I1471" s="66"/>
      <c r="J1471" s="66"/>
      <c r="K1471" s="66"/>
      <c r="L1471" s="66"/>
      <c r="M1471" s="66"/>
      <c r="N1471" s="66"/>
      <c r="O1471" s="66"/>
      <c r="P1471" s="66"/>
      <c r="Q1471" s="66"/>
      <c r="R1471" s="66"/>
      <c r="S1471" s="66"/>
      <c r="T1471" s="66"/>
      <c r="U1471" s="66"/>
      <c r="V1471" s="66"/>
      <c r="W1471" s="66"/>
      <c r="X1471" s="66"/>
      <c r="Y1471" s="66"/>
      <c r="Z1471" s="66"/>
      <c r="AA1471" s="66"/>
    </row>
    <row r="1472" spans="1:27" x14ac:dyDescent="0.25">
      <c r="A1472" s="66"/>
      <c r="B1472" s="66"/>
      <c r="C1472" s="66"/>
      <c r="D1472" s="66"/>
      <c r="E1472" s="66"/>
      <c r="F1472" s="66"/>
      <c r="G1472" s="66"/>
      <c r="H1472" s="66"/>
      <c r="I1472" s="66"/>
      <c r="J1472" s="66"/>
      <c r="K1472" s="66"/>
      <c r="L1472" s="66"/>
      <c r="M1472" s="66"/>
      <c r="N1472" s="66"/>
      <c r="O1472" s="66"/>
      <c r="P1472" s="66"/>
      <c r="Q1472" s="66"/>
      <c r="R1472" s="66"/>
      <c r="S1472" s="66"/>
      <c r="T1472" s="66"/>
      <c r="U1472" s="66"/>
      <c r="V1472" s="66"/>
      <c r="W1472" s="66"/>
      <c r="X1472" s="66"/>
      <c r="Y1472" s="66"/>
      <c r="Z1472" s="66"/>
      <c r="AA1472" s="66"/>
    </row>
    <row r="1473" spans="1:27" x14ac:dyDescent="0.25">
      <c r="A1473" s="66"/>
      <c r="B1473" s="66"/>
      <c r="C1473" s="66"/>
      <c r="D1473" s="66"/>
      <c r="E1473" s="66"/>
      <c r="F1473" s="66"/>
      <c r="G1473" s="66"/>
      <c r="H1473" s="66"/>
      <c r="I1473" s="66"/>
      <c r="J1473" s="66"/>
      <c r="K1473" s="66"/>
      <c r="L1473" s="66"/>
      <c r="M1473" s="66"/>
      <c r="N1473" s="66"/>
      <c r="O1473" s="66"/>
      <c r="P1473" s="66"/>
      <c r="Q1473" s="66"/>
      <c r="R1473" s="66"/>
      <c r="S1473" s="66"/>
      <c r="T1473" s="66"/>
      <c r="U1473" s="66"/>
      <c r="V1473" s="66"/>
      <c r="W1473" s="66"/>
      <c r="X1473" s="66"/>
      <c r="Y1473" s="66"/>
      <c r="Z1473" s="66"/>
      <c r="AA1473" s="66"/>
    </row>
    <row r="1474" spans="1:27" x14ac:dyDescent="0.25">
      <c r="A1474" s="66"/>
      <c r="B1474" s="66"/>
      <c r="C1474" s="66"/>
      <c r="D1474" s="66"/>
      <c r="E1474" s="66"/>
      <c r="F1474" s="66"/>
      <c r="G1474" s="66"/>
      <c r="H1474" s="66"/>
      <c r="I1474" s="66"/>
      <c r="J1474" s="66"/>
      <c r="K1474" s="66"/>
      <c r="L1474" s="66"/>
      <c r="M1474" s="66"/>
      <c r="N1474" s="66"/>
      <c r="O1474" s="66"/>
      <c r="P1474" s="66"/>
      <c r="Q1474" s="66"/>
      <c r="R1474" s="66"/>
      <c r="S1474" s="66"/>
      <c r="T1474" s="66"/>
      <c r="U1474" s="66"/>
      <c r="V1474" s="66"/>
      <c r="W1474" s="66"/>
      <c r="X1474" s="66"/>
      <c r="Y1474" s="66"/>
      <c r="Z1474" s="66"/>
      <c r="AA1474" s="66"/>
    </row>
    <row r="1475" spans="1:27" x14ac:dyDescent="0.25">
      <c r="A1475" s="66"/>
      <c r="B1475" s="66"/>
      <c r="C1475" s="66"/>
      <c r="D1475" s="66"/>
      <c r="E1475" s="66"/>
      <c r="F1475" s="66"/>
      <c r="G1475" s="66"/>
      <c r="H1475" s="66"/>
      <c r="I1475" s="66"/>
      <c r="J1475" s="66"/>
      <c r="K1475" s="66"/>
      <c r="L1475" s="66"/>
      <c r="M1475" s="66"/>
      <c r="N1475" s="66"/>
      <c r="O1475" s="66"/>
      <c r="P1475" s="66"/>
      <c r="Q1475" s="66"/>
      <c r="R1475" s="66"/>
      <c r="S1475" s="66"/>
      <c r="T1475" s="66"/>
      <c r="U1475" s="66"/>
      <c r="V1475" s="66"/>
      <c r="W1475" s="66"/>
      <c r="X1475" s="66"/>
      <c r="Y1475" s="66"/>
      <c r="Z1475" s="66"/>
      <c r="AA1475" s="66"/>
    </row>
    <row r="1476" spans="1:27" x14ac:dyDescent="0.25">
      <c r="A1476" s="66"/>
      <c r="B1476" s="66"/>
      <c r="C1476" s="66"/>
      <c r="D1476" s="66"/>
      <c r="E1476" s="66"/>
      <c r="F1476" s="66"/>
      <c r="G1476" s="66"/>
      <c r="H1476" s="66"/>
      <c r="I1476" s="66"/>
      <c r="J1476" s="66"/>
      <c r="K1476" s="66"/>
      <c r="L1476" s="66"/>
      <c r="M1476" s="66"/>
      <c r="N1476" s="66"/>
      <c r="O1476" s="66"/>
      <c r="P1476" s="66"/>
      <c r="Q1476" s="66"/>
      <c r="R1476" s="66"/>
      <c r="S1476" s="66"/>
      <c r="T1476" s="66"/>
      <c r="U1476" s="66"/>
      <c r="V1476" s="66"/>
      <c r="W1476" s="66"/>
      <c r="X1476" s="66"/>
      <c r="Y1476" s="66"/>
      <c r="Z1476" s="66"/>
      <c r="AA1476" s="66"/>
    </row>
    <row r="1477" spans="1:27" x14ac:dyDescent="0.25">
      <c r="A1477" s="66"/>
      <c r="B1477" s="66"/>
      <c r="C1477" s="66"/>
      <c r="D1477" s="66"/>
      <c r="E1477" s="66"/>
      <c r="F1477" s="66"/>
      <c r="G1477" s="66"/>
      <c r="H1477" s="66"/>
      <c r="I1477" s="66"/>
      <c r="J1477" s="66"/>
      <c r="K1477" s="66"/>
      <c r="L1477" s="66"/>
      <c r="M1477" s="66"/>
      <c r="N1477" s="66"/>
      <c r="O1477" s="66"/>
      <c r="P1477" s="66"/>
      <c r="Q1477" s="66"/>
      <c r="R1477" s="66"/>
      <c r="S1477" s="66"/>
      <c r="T1477" s="66"/>
      <c r="U1477" s="66"/>
      <c r="V1477" s="66"/>
      <c r="W1477" s="66"/>
      <c r="X1477" s="66"/>
      <c r="Y1477" s="66"/>
      <c r="Z1477" s="66"/>
      <c r="AA1477" s="66"/>
    </row>
    <row r="1478" spans="1:27" x14ac:dyDescent="0.25">
      <c r="A1478" s="66"/>
      <c r="B1478" s="66"/>
      <c r="C1478" s="66"/>
      <c r="D1478" s="66"/>
      <c r="E1478" s="66"/>
      <c r="F1478" s="66"/>
      <c r="G1478" s="66"/>
      <c r="H1478" s="66"/>
      <c r="I1478" s="66"/>
      <c r="J1478" s="66"/>
      <c r="K1478" s="66"/>
      <c r="L1478" s="66"/>
      <c r="M1478" s="66"/>
      <c r="N1478" s="66"/>
      <c r="O1478" s="66"/>
      <c r="P1478" s="66"/>
      <c r="Q1478" s="66"/>
      <c r="R1478" s="66"/>
      <c r="S1478" s="66"/>
      <c r="T1478" s="66"/>
      <c r="U1478" s="66"/>
      <c r="V1478" s="66"/>
      <c r="W1478" s="66"/>
      <c r="X1478" s="66"/>
      <c r="Y1478" s="66"/>
      <c r="Z1478" s="66"/>
      <c r="AA1478" s="66"/>
    </row>
    <row r="1479" spans="1:27" x14ac:dyDescent="0.25">
      <c r="A1479" s="66"/>
      <c r="B1479" s="66"/>
      <c r="C1479" s="66"/>
      <c r="D1479" s="66"/>
      <c r="E1479" s="66"/>
      <c r="F1479" s="66"/>
      <c r="G1479" s="66"/>
      <c r="H1479" s="66"/>
      <c r="I1479" s="66"/>
      <c r="J1479" s="66"/>
      <c r="K1479" s="66"/>
      <c r="L1479" s="66"/>
      <c r="M1479" s="66"/>
      <c r="N1479" s="66"/>
      <c r="O1479" s="66"/>
      <c r="P1479" s="66"/>
      <c r="Q1479" s="66"/>
      <c r="R1479" s="66"/>
      <c r="S1479" s="66"/>
      <c r="T1479" s="66"/>
      <c r="U1479" s="66"/>
      <c r="V1479" s="66"/>
      <c r="W1479" s="66"/>
      <c r="X1479" s="66"/>
      <c r="Y1479" s="66"/>
      <c r="Z1479" s="66"/>
      <c r="AA1479" s="66"/>
    </row>
    <row r="1480" spans="1:27" x14ac:dyDescent="0.25">
      <c r="A1480" s="66"/>
      <c r="B1480" s="66"/>
      <c r="C1480" s="66"/>
      <c r="D1480" s="66"/>
      <c r="E1480" s="66"/>
      <c r="F1480" s="66"/>
      <c r="G1480" s="66"/>
      <c r="H1480" s="66"/>
      <c r="I1480" s="66"/>
      <c r="J1480" s="66"/>
      <c r="K1480" s="66"/>
      <c r="L1480" s="66"/>
      <c r="M1480" s="66"/>
      <c r="N1480" s="66"/>
      <c r="O1480" s="66"/>
      <c r="P1480" s="66"/>
      <c r="Q1480" s="66"/>
      <c r="R1480" s="66"/>
      <c r="S1480" s="66"/>
      <c r="T1480" s="66"/>
      <c r="U1480" s="66"/>
      <c r="V1480" s="66"/>
      <c r="W1480" s="66"/>
      <c r="X1480" s="66"/>
      <c r="Y1480" s="66"/>
      <c r="Z1480" s="66"/>
      <c r="AA1480" s="66"/>
    </row>
    <row r="1481" spans="1:27" x14ac:dyDescent="0.25">
      <c r="A1481" s="66"/>
      <c r="B1481" s="66"/>
      <c r="C1481" s="66"/>
      <c r="D1481" s="66"/>
      <c r="E1481" s="66"/>
      <c r="F1481" s="66"/>
      <c r="G1481" s="66"/>
      <c r="H1481" s="66"/>
      <c r="I1481" s="66"/>
      <c r="J1481" s="66"/>
      <c r="K1481" s="66"/>
      <c r="L1481" s="66"/>
      <c r="M1481" s="66"/>
      <c r="N1481" s="66"/>
      <c r="O1481" s="66"/>
      <c r="P1481" s="66"/>
      <c r="Q1481" s="66"/>
      <c r="R1481" s="66"/>
      <c r="S1481" s="66"/>
      <c r="T1481" s="66"/>
      <c r="U1481" s="66"/>
      <c r="V1481" s="66"/>
      <c r="W1481" s="66"/>
      <c r="X1481" s="66"/>
      <c r="Y1481" s="66"/>
      <c r="Z1481" s="66"/>
      <c r="AA1481" s="66"/>
    </row>
    <row r="1482" spans="1:27" x14ac:dyDescent="0.25">
      <c r="A1482" s="66"/>
      <c r="B1482" s="66"/>
      <c r="C1482" s="66"/>
      <c r="D1482" s="66"/>
      <c r="E1482" s="66"/>
      <c r="F1482" s="66"/>
      <c r="G1482" s="66"/>
      <c r="H1482" s="66"/>
      <c r="I1482" s="66"/>
      <c r="J1482" s="66"/>
      <c r="K1482" s="66"/>
      <c r="L1482" s="66"/>
      <c r="M1482" s="66"/>
      <c r="N1482" s="66"/>
      <c r="O1482" s="66"/>
      <c r="P1482" s="66"/>
      <c r="Q1482" s="66"/>
      <c r="R1482" s="66"/>
      <c r="S1482" s="66"/>
      <c r="T1482" s="66"/>
      <c r="U1482" s="66"/>
      <c r="V1482" s="66"/>
      <c r="W1482" s="66"/>
      <c r="X1482" s="66"/>
      <c r="Y1482" s="66"/>
      <c r="Z1482" s="66"/>
      <c r="AA1482" s="66"/>
    </row>
    <row r="1483" spans="1:27" x14ac:dyDescent="0.25">
      <c r="A1483" s="66"/>
      <c r="B1483" s="66"/>
      <c r="C1483" s="66"/>
      <c r="D1483" s="66"/>
      <c r="E1483" s="66"/>
      <c r="F1483" s="66"/>
      <c r="G1483" s="66"/>
      <c r="H1483" s="66"/>
      <c r="I1483" s="66"/>
      <c r="J1483" s="66"/>
      <c r="K1483" s="66"/>
      <c r="L1483" s="66"/>
      <c r="M1483" s="66"/>
      <c r="N1483" s="66"/>
      <c r="O1483" s="66"/>
      <c r="P1483" s="66"/>
      <c r="Q1483" s="66"/>
      <c r="R1483" s="66"/>
      <c r="S1483" s="66"/>
      <c r="T1483" s="66"/>
      <c r="U1483" s="66"/>
      <c r="V1483" s="66"/>
      <c r="W1483" s="66"/>
      <c r="X1483" s="66"/>
      <c r="Y1483" s="66"/>
      <c r="Z1483" s="66"/>
      <c r="AA1483" s="66"/>
    </row>
    <row r="1484" spans="1:27" x14ac:dyDescent="0.25">
      <c r="A1484" s="66"/>
      <c r="B1484" s="66"/>
      <c r="C1484" s="66"/>
      <c r="D1484" s="66"/>
      <c r="E1484" s="66"/>
      <c r="F1484" s="66"/>
      <c r="G1484" s="66"/>
      <c r="H1484" s="66"/>
      <c r="I1484" s="66"/>
      <c r="J1484" s="66"/>
      <c r="K1484" s="66"/>
      <c r="L1484" s="66"/>
      <c r="M1484" s="66"/>
      <c r="N1484" s="66"/>
      <c r="O1484" s="66"/>
      <c r="P1484" s="66"/>
      <c r="Q1484" s="66"/>
      <c r="R1484" s="66"/>
      <c r="S1484" s="66"/>
      <c r="T1484" s="66"/>
      <c r="U1484" s="66"/>
      <c r="V1484" s="66"/>
      <c r="W1484" s="66"/>
      <c r="X1484" s="66"/>
      <c r="Y1484" s="66"/>
      <c r="Z1484" s="66"/>
      <c r="AA1484" s="66"/>
    </row>
    <row r="1485" spans="1:27" x14ac:dyDescent="0.25">
      <c r="A1485" s="66"/>
      <c r="B1485" s="66"/>
      <c r="C1485" s="66"/>
      <c r="D1485" s="66"/>
      <c r="E1485" s="66"/>
      <c r="F1485" s="66"/>
      <c r="G1485" s="66"/>
      <c r="H1485" s="66"/>
      <c r="I1485" s="66"/>
      <c r="J1485" s="66"/>
      <c r="K1485" s="66"/>
      <c r="L1485" s="66"/>
      <c r="M1485" s="66"/>
      <c r="N1485" s="66"/>
      <c r="O1485" s="66"/>
      <c r="P1485" s="66"/>
      <c r="Q1485" s="66"/>
      <c r="R1485" s="66"/>
      <c r="S1485" s="66"/>
      <c r="T1485" s="66"/>
      <c r="U1485" s="66"/>
      <c r="V1485" s="66"/>
      <c r="W1485" s="66"/>
      <c r="X1485" s="66"/>
      <c r="Y1485" s="66"/>
      <c r="Z1485" s="66"/>
      <c r="AA1485" s="66"/>
    </row>
    <row r="1486" spans="1:27" x14ac:dyDescent="0.25">
      <c r="A1486" s="66"/>
      <c r="B1486" s="66"/>
      <c r="C1486" s="66"/>
      <c r="D1486" s="66"/>
      <c r="E1486" s="66"/>
      <c r="F1486" s="66"/>
      <c r="G1486" s="66"/>
      <c r="H1486" s="66"/>
      <c r="I1486" s="66"/>
      <c r="J1486" s="66"/>
      <c r="K1486" s="66"/>
      <c r="L1486" s="66"/>
      <c r="M1486" s="66"/>
      <c r="N1486" s="66"/>
      <c r="O1486" s="66"/>
      <c r="P1486" s="66"/>
      <c r="Q1486" s="66"/>
      <c r="R1486" s="66"/>
      <c r="S1486" s="66"/>
      <c r="T1486" s="66"/>
      <c r="U1486" s="66"/>
      <c r="V1486" s="66"/>
      <c r="W1486" s="66"/>
      <c r="X1486" s="66"/>
      <c r="Y1486" s="66"/>
      <c r="Z1486" s="66"/>
      <c r="AA1486" s="66"/>
    </row>
    <row r="1487" spans="1:27" x14ac:dyDescent="0.25">
      <c r="A1487" s="66"/>
      <c r="B1487" s="66"/>
      <c r="C1487" s="66"/>
      <c r="D1487" s="66"/>
      <c r="E1487" s="66"/>
      <c r="F1487" s="66"/>
      <c r="G1487" s="66"/>
      <c r="H1487" s="66"/>
      <c r="I1487" s="66"/>
      <c r="J1487" s="66"/>
      <c r="K1487" s="66"/>
      <c r="L1487" s="66"/>
      <c r="M1487" s="66"/>
      <c r="N1487" s="66"/>
      <c r="O1487" s="66"/>
      <c r="P1487" s="66"/>
      <c r="Q1487" s="66"/>
      <c r="R1487" s="66"/>
      <c r="S1487" s="66"/>
      <c r="T1487" s="66"/>
      <c r="U1487" s="66"/>
      <c r="V1487" s="66"/>
      <c r="W1487" s="66"/>
      <c r="X1487" s="66"/>
      <c r="Y1487" s="66"/>
      <c r="Z1487" s="66"/>
      <c r="AA1487" s="66"/>
    </row>
    <row r="1488" spans="1:27" x14ac:dyDescent="0.25">
      <c r="A1488" s="66"/>
      <c r="B1488" s="66"/>
      <c r="C1488" s="66"/>
      <c r="D1488" s="66"/>
      <c r="E1488" s="66"/>
      <c r="F1488" s="66"/>
      <c r="G1488" s="66"/>
      <c r="H1488" s="66"/>
      <c r="I1488" s="66"/>
      <c r="J1488" s="66"/>
      <c r="K1488" s="66"/>
      <c r="L1488" s="66"/>
      <c r="M1488" s="66"/>
      <c r="N1488" s="66"/>
      <c r="O1488" s="66"/>
      <c r="P1488" s="66"/>
      <c r="Q1488" s="66"/>
      <c r="R1488" s="66"/>
      <c r="S1488" s="66"/>
      <c r="T1488" s="66"/>
      <c r="U1488" s="66"/>
      <c r="V1488" s="66"/>
      <c r="W1488" s="66"/>
      <c r="X1488" s="66"/>
      <c r="Y1488" s="66"/>
      <c r="Z1488" s="66"/>
      <c r="AA1488" s="66"/>
    </row>
    <row r="1489" spans="1:27" x14ac:dyDescent="0.25">
      <c r="A1489" s="66"/>
      <c r="B1489" s="66"/>
      <c r="C1489" s="66"/>
      <c r="D1489" s="66"/>
      <c r="E1489" s="66"/>
      <c r="F1489" s="66"/>
      <c r="G1489" s="66"/>
      <c r="H1489" s="66"/>
      <c r="I1489" s="66"/>
      <c r="J1489" s="66"/>
      <c r="K1489" s="66"/>
      <c r="L1489" s="66"/>
      <c r="M1489" s="66"/>
      <c r="N1489" s="66"/>
      <c r="O1489" s="66"/>
      <c r="P1489" s="66"/>
      <c r="Q1489" s="66"/>
      <c r="R1489" s="66"/>
      <c r="S1489" s="66"/>
      <c r="T1489" s="66"/>
      <c r="U1489" s="66"/>
      <c r="V1489" s="66"/>
      <c r="W1489" s="66"/>
      <c r="X1489" s="66"/>
      <c r="Y1489" s="66"/>
      <c r="Z1489" s="66"/>
      <c r="AA1489" s="66"/>
    </row>
    <row r="1490" spans="1:27" x14ac:dyDescent="0.25">
      <c r="A1490" s="66"/>
      <c r="B1490" s="66"/>
      <c r="C1490" s="66"/>
      <c r="D1490" s="66"/>
      <c r="E1490" s="66"/>
      <c r="F1490" s="66"/>
      <c r="G1490" s="66"/>
      <c r="H1490" s="66"/>
      <c r="I1490" s="66"/>
      <c r="J1490" s="66"/>
      <c r="K1490" s="66"/>
      <c r="L1490" s="66"/>
      <c r="M1490" s="66"/>
      <c r="N1490" s="66"/>
      <c r="O1490" s="66"/>
      <c r="P1490" s="66"/>
      <c r="Q1490" s="66"/>
      <c r="R1490" s="66"/>
      <c r="S1490" s="66"/>
      <c r="T1490" s="66"/>
      <c r="U1490" s="66"/>
      <c r="V1490" s="66"/>
      <c r="W1490" s="66"/>
      <c r="X1490" s="66"/>
      <c r="Y1490" s="66"/>
      <c r="Z1490" s="66"/>
      <c r="AA1490" s="66"/>
    </row>
    <row r="1491" spans="1:27" x14ac:dyDescent="0.25">
      <c r="A1491" s="66"/>
      <c r="B1491" s="66"/>
      <c r="C1491" s="66"/>
      <c r="D1491" s="66"/>
      <c r="E1491" s="66"/>
      <c r="F1491" s="66"/>
      <c r="G1491" s="66"/>
      <c r="H1491" s="66"/>
      <c r="I1491" s="66"/>
      <c r="J1491" s="66"/>
      <c r="K1491" s="66"/>
      <c r="L1491" s="66"/>
      <c r="M1491" s="66"/>
      <c r="N1491" s="66"/>
      <c r="O1491" s="66"/>
      <c r="P1491" s="66"/>
      <c r="Q1491" s="66"/>
      <c r="R1491" s="66"/>
      <c r="S1491" s="66"/>
      <c r="T1491" s="66"/>
      <c r="U1491" s="66"/>
      <c r="V1491" s="66"/>
      <c r="W1491" s="66"/>
      <c r="X1491" s="66"/>
      <c r="Y1491" s="66"/>
      <c r="Z1491" s="66"/>
      <c r="AA1491" s="66"/>
    </row>
    <row r="1492" spans="1:27" x14ac:dyDescent="0.25">
      <c r="A1492" s="66"/>
      <c r="B1492" s="66"/>
      <c r="C1492" s="66"/>
      <c r="D1492" s="66"/>
      <c r="E1492" s="66"/>
      <c r="F1492" s="66"/>
      <c r="G1492" s="66"/>
      <c r="H1492" s="66"/>
      <c r="I1492" s="66"/>
      <c r="J1492" s="66"/>
      <c r="K1492" s="66"/>
      <c r="L1492" s="66"/>
      <c r="M1492" s="66"/>
      <c r="N1492" s="66"/>
      <c r="O1492" s="66"/>
      <c r="P1492" s="66"/>
      <c r="Q1492" s="66"/>
      <c r="R1492" s="66"/>
      <c r="S1492" s="66"/>
      <c r="T1492" s="66"/>
      <c r="U1492" s="66"/>
      <c r="V1492" s="66"/>
      <c r="W1492" s="66"/>
      <c r="X1492" s="66"/>
      <c r="Y1492" s="66"/>
      <c r="Z1492" s="66"/>
      <c r="AA1492" s="66"/>
    </row>
    <row r="1493" spans="1:27" x14ac:dyDescent="0.25">
      <c r="A1493" s="66"/>
      <c r="B1493" s="66"/>
      <c r="C1493" s="66"/>
      <c r="D1493" s="66"/>
      <c r="E1493" s="66"/>
      <c r="F1493" s="66"/>
      <c r="G1493" s="66"/>
      <c r="H1493" s="66"/>
      <c r="I1493" s="66"/>
      <c r="J1493" s="66"/>
      <c r="K1493" s="66"/>
      <c r="L1493" s="66"/>
      <c r="M1493" s="66"/>
      <c r="N1493" s="66"/>
      <c r="O1493" s="66"/>
      <c r="P1493" s="66"/>
      <c r="Q1493" s="66"/>
      <c r="R1493" s="66"/>
      <c r="S1493" s="66"/>
      <c r="T1493" s="66"/>
      <c r="U1493" s="66"/>
      <c r="V1493" s="66"/>
      <c r="W1493" s="66"/>
      <c r="X1493" s="66"/>
      <c r="Y1493" s="66"/>
      <c r="Z1493" s="66"/>
      <c r="AA1493" s="66"/>
    </row>
    <row r="1494" spans="1:27" x14ac:dyDescent="0.25">
      <c r="A1494" s="66"/>
      <c r="B1494" s="66"/>
      <c r="C1494" s="66"/>
      <c r="D1494" s="66"/>
      <c r="E1494" s="66"/>
      <c r="F1494" s="66"/>
      <c r="G1494" s="66"/>
      <c r="H1494" s="66"/>
      <c r="I1494" s="66"/>
      <c r="J1494" s="66"/>
      <c r="K1494" s="66"/>
      <c r="L1494" s="66"/>
      <c r="M1494" s="66"/>
      <c r="N1494" s="66"/>
      <c r="O1494" s="66"/>
      <c r="P1494" s="66"/>
      <c r="Q1494" s="66"/>
      <c r="R1494" s="66"/>
      <c r="S1494" s="66"/>
      <c r="T1494" s="66"/>
      <c r="U1494" s="66"/>
      <c r="V1494" s="66"/>
      <c r="W1494" s="66"/>
      <c r="X1494" s="66"/>
      <c r="Y1494" s="66"/>
      <c r="Z1494" s="66"/>
      <c r="AA1494" s="66"/>
    </row>
    <row r="1495" spans="1:27" x14ac:dyDescent="0.25">
      <c r="A1495" s="66"/>
      <c r="B1495" s="66"/>
      <c r="C1495" s="66"/>
      <c r="D1495" s="66"/>
      <c r="E1495" s="66"/>
      <c r="F1495" s="66"/>
      <c r="G1495" s="66"/>
      <c r="H1495" s="66"/>
      <c r="I1495" s="66"/>
      <c r="J1495" s="66"/>
      <c r="K1495" s="66"/>
      <c r="L1495" s="66"/>
      <c r="M1495" s="66"/>
      <c r="N1495" s="66"/>
      <c r="O1495" s="66"/>
      <c r="P1495" s="66"/>
      <c r="Q1495" s="66"/>
      <c r="R1495" s="66"/>
      <c r="S1495" s="66"/>
      <c r="T1495" s="66"/>
      <c r="U1495" s="66"/>
      <c r="V1495" s="66"/>
      <c r="W1495" s="66"/>
      <c r="X1495" s="66"/>
      <c r="Y1495" s="66"/>
      <c r="Z1495" s="66"/>
      <c r="AA1495" s="66"/>
    </row>
    <row r="1496" spans="1:27" x14ac:dyDescent="0.25">
      <c r="A1496" s="66"/>
      <c r="B1496" s="66"/>
      <c r="C1496" s="66"/>
      <c r="D1496" s="66"/>
      <c r="E1496" s="66"/>
      <c r="F1496" s="66"/>
      <c r="G1496" s="66"/>
      <c r="H1496" s="66"/>
      <c r="I1496" s="66"/>
      <c r="J1496" s="66"/>
      <c r="K1496" s="66"/>
      <c r="L1496" s="66"/>
      <c r="M1496" s="66"/>
      <c r="N1496" s="66"/>
      <c r="O1496" s="66"/>
      <c r="P1496" s="66"/>
      <c r="Q1496" s="66"/>
      <c r="R1496" s="66"/>
      <c r="S1496" s="66"/>
      <c r="T1496" s="66"/>
      <c r="U1496" s="66"/>
      <c r="V1496" s="66"/>
      <c r="W1496" s="66"/>
      <c r="X1496" s="66"/>
      <c r="Y1496" s="66"/>
      <c r="Z1496" s="66"/>
      <c r="AA1496" s="66"/>
    </row>
    <row r="1497" spans="1:27" x14ac:dyDescent="0.25">
      <c r="A1497" s="66"/>
      <c r="B1497" s="66"/>
      <c r="C1497" s="66"/>
      <c r="D1497" s="66"/>
      <c r="E1497" s="66"/>
      <c r="F1497" s="66"/>
      <c r="G1497" s="66"/>
      <c r="H1497" s="66"/>
      <c r="I1497" s="66"/>
      <c r="J1497" s="66"/>
      <c r="K1497" s="66"/>
      <c r="L1497" s="66"/>
      <c r="M1497" s="66"/>
      <c r="N1497" s="66"/>
      <c r="O1497" s="66"/>
      <c r="P1497" s="66"/>
      <c r="Q1497" s="66"/>
      <c r="R1497" s="66"/>
      <c r="S1497" s="66"/>
      <c r="T1497" s="66"/>
      <c r="U1497" s="66"/>
      <c r="V1497" s="66"/>
      <c r="W1497" s="66"/>
      <c r="X1497" s="66"/>
      <c r="Y1497" s="66"/>
      <c r="Z1497" s="66"/>
      <c r="AA1497" s="66"/>
    </row>
    <row r="1498" spans="1:27" x14ac:dyDescent="0.25">
      <c r="A1498" s="66"/>
      <c r="B1498" s="66"/>
      <c r="C1498" s="66"/>
      <c r="D1498" s="66"/>
      <c r="E1498" s="66"/>
      <c r="F1498" s="66"/>
      <c r="G1498" s="66"/>
      <c r="H1498" s="66"/>
      <c r="I1498" s="66"/>
      <c r="J1498" s="66"/>
      <c r="K1498" s="66"/>
      <c r="L1498" s="66"/>
      <c r="M1498" s="66"/>
      <c r="N1498" s="66"/>
      <c r="O1498" s="66"/>
      <c r="P1498" s="66"/>
      <c r="Q1498" s="66"/>
      <c r="R1498" s="66"/>
      <c r="S1498" s="66"/>
      <c r="T1498" s="66"/>
      <c r="U1498" s="66"/>
      <c r="V1498" s="66"/>
      <c r="W1498" s="66"/>
      <c r="X1498" s="66"/>
      <c r="Y1498" s="66"/>
      <c r="Z1498" s="66"/>
      <c r="AA1498" s="66"/>
    </row>
    <row r="1499" spans="1:27" x14ac:dyDescent="0.25">
      <c r="A1499" s="66"/>
      <c r="B1499" s="66"/>
      <c r="C1499" s="66"/>
      <c r="D1499" s="66"/>
      <c r="E1499" s="66"/>
      <c r="F1499" s="66"/>
      <c r="G1499" s="66"/>
      <c r="H1499" s="66"/>
      <c r="I1499" s="66"/>
      <c r="J1499" s="66"/>
      <c r="K1499" s="66"/>
      <c r="L1499" s="66"/>
      <c r="M1499" s="66"/>
      <c r="N1499" s="66"/>
      <c r="O1499" s="66"/>
      <c r="P1499" s="66"/>
      <c r="Q1499" s="66"/>
      <c r="R1499" s="66"/>
      <c r="S1499" s="66"/>
      <c r="T1499" s="66"/>
      <c r="U1499" s="66"/>
      <c r="V1499" s="66"/>
      <c r="W1499" s="66"/>
      <c r="X1499" s="66"/>
      <c r="Y1499" s="66"/>
      <c r="Z1499" s="66"/>
      <c r="AA1499" s="66"/>
    </row>
    <row r="1500" spans="1:27" x14ac:dyDescent="0.25">
      <c r="A1500" s="66"/>
      <c r="B1500" s="66"/>
      <c r="C1500" s="66"/>
      <c r="D1500" s="66"/>
      <c r="E1500" s="66"/>
      <c r="F1500" s="66"/>
      <c r="G1500" s="66"/>
      <c r="H1500" s="66"/>
      <c r="I1500" s="66"/>
      <c r="J1500" s="66"/>
      <c r="K1500" s="66"/>
      <c r="L1500" s="66"/>
      <c r="M1500" s="66"/>
      <c r="N1500" s="66"/>
      <c r="O1500" s="66"/>
      <c r="P1500" s="66"/>
      <c r="Q1500" s="66"/>
      <c r="R1500" s="66"/>
      <c r="S1500" s="66"/>
      <c r="T1500" s="66"/>
      <c r="U1500" s="66"/>
      <c r="V1500" s="66"/>
      <c r="W1500" s="66"/>
      <c r="X1500" s="66"/>
      <c r="Y1500" s="66"/>
      <c r="Z1500" s="66"/>
      <c r="AA1500" s="66"/>
    </row>
    <row r="1501" spans="1:27" x14ac:dyDescent="0.25">
      <c r="A1501" s="66"/>
      <c r="B1501" s="66"/>
      <c r="C1501" s="66"/>
      <c r="D1501" s="66"/>
      <c r="E1501" s="66"/>
      <c r="F1501" s="66"/>
      <c r="G1501" s="66"/>
      <c r="H1501" s="66"/>
      <c r="I1501" s="66"/>
      <c r="J1501" s="66"/>
      <c r="K1501" s="66"/>
      <c r="L1501" s="66"/>
      <c r="M1501" s="66"/>
      <c r="N1501" s="66"/>
      <c r="O1501" s="66"/>
      <c r="P1501" s="66"/>
      <c r="Q1501" s="66"/>
      <c r="R1501" s="66"/>
      <c r="S1501" s="66"/>
      <c r="T1501" s="66"/>
      <c r="U1501" s="66"/>
      <c r="V1501" s="66"/>
      <c r="W1501" s="66"/>
      <c r="X1501" s="66"/>
      <c r="Y1501" s="66"/>
      <c r="Z1501" s="66"/>
      <c r="AA1501" s="66"/>
    </row>
    <row r="1502" spans="1:27" x14ac:dyDescent="0.25">
      <c r="A1502" s="66"/>
      <c r="B1502" s="66"/>
      <c r="C1502" s="66"/>
      <c r="D1502" s="66"/>
      <c r="E1502" s="66"/>
      <c r="F1502" s="66"/>
      <c r="G1502" s="66"/>
      <c r="H1502" s="66"/>
      <c r="I1502" s="66"/>
      <c r="J1502" s="66"/>
      <c r="K1502" s="66"/>
      <c r="L1502" s="66"/>
      <c r="M1502" s="66"/>
      <c r="N1502" s="66"/>
      <c r="O1502" s="66"/>
      <c r="P1502" s="66"/>
      <c r="Q1502" s="66"/>
      <c r="R1502" s="66"/>
      <c r="S1502" s="66"/>
      <c r="T1502" s="66"/>
      <c r="U1502" s="66"/>
      <c r="V1502" s="66"/>
      <c r="W1502" s="66"/>
      <c r="X1502" s="66"/>
      <c r="Y1502" s="66"/>
      <c r="Z1502" s="66"/>
      <c r="AA1502" s="66"/>
    </row>
    <row r="1503" spans="1:27" x14ac:dyDescent="0.25">
      <c r="A1503" s="66"/>
      <c r="B1503" s="66"/>
      <c r="C1503" s="66"/>
      <c r="D1503" s="66"/>
      <c r="E1503" s="66"/>
      <c r="F1503" s="66"/>
      <c r="G1503" s="66"/>
      <c r="H1503" s="66"/>
      <c r="I1503" s="66"/>
      <c r="J1503" s="66"/>
      <c r="K1503" s="66"/>
      <c r="L1503" s="66"/>
      <c r="M1503" s="66"/>
      <c r="N1503" s="66"/>
      <c r="O1503" s="66"/>
      <c r="P1503" s="66"/>
      <c r="Q1503" s="66"/>
      <c r="R1503" s="66"/>
      <c r="S1503" s="66"/>
      <c r="T1503" s="66"/>
      <c r="U1503" s="66"/>
      <c r="V1503" s="66"/>
      <c r="W1503" s="66"/>
      <c r="X1503" s="66"/>
      <c r="Y1503" s="66"/>
      <c r="Z1503" s="66"/>
      <c r="AA1503" s="66"/>
    </row>
    <row r="1504" spans="1:27" x14ac:dyDescent="0.25">
      <c r="A1504" s="66"/>
      <c r="B1504" s="66"/>
      <c r="C1504" s="66"/>
      <c r="D1504" s="66"/>
      <c r="E1504" s="66"/>
      <c r="F1504" s="66"/>
      <c r="G1504" s="66"/>
      <c r="H1504" s="66"/>
      <c r="I1504" s="66"/>
      <c r="J1504" s="66"/>
      <c r="K1504" s="66"/>
      <c r="L1504" s="66"/>
      <c r="M1504" s="66"/>
      <c r="N1504" s="66"/>
      <c r="O1504" s="66"/>
      <c r="P1504" s="66"/>
      <c r="Q1504" s="66"/>
      <c r="R1504" s="66"/>
      <c r="S1504" s="66"/>
      <c r="T1504" s="66"/>
      <c r="U1504" s="66"/>
      <c r="V1504" s="66"/>
      <c r="W1504" s="66"/>
      <c r="X1504" s="66"/>
      <c r="Y1504" s="66"/>
      <c r="Z1504" s="66"/>
      <c r="AA1504" s="66"/>
    </row>
    <row r="1505" spans="1:27" x14ac:dyDescent="0.25">
      <c r="A1505" s="66"/>
      <c r="B1505" s="66"/>
      <c r="C1505" s="66"/>
      <c r="D1505" s="66"/>
      <c r="E1505" s="66"/>
      <c r="F1505" s="66"/>
      <c r="G1505" s="66"/>
      <c r="H1505" s="66"/>
      <c r="I1505" s="66"/>
      <c r="J1505" s="66"/>
      <c r="K1505" s="66"/>
      <c r="L1505" s="66"/>
      <c r="M1505" s="66"/>
      <c r="N1505" s="66"/>
      <c r="O1505" s="66"/>
      <c r="P1505" s="66"/>
      <c r="Q1505" s="66"/>
      <c r="R1505" s="66"/>
      <c r="S1505" s="66"/>
      <c r="T1505" s="66"/>
      <c r="U1505" s="66"/>
      <c r="V1505" s="66"/>
      <c r="W1505" s="66"/>
      <c r="X1505" s="66"/>
      <c r="Y1505" s="66"/>
      <c r="Z1505" s="66"/>
      <c r="AA1505" s="66"/>
    </row>
    <row r="1506" spans="1:27" x14ac:dyDescent="0.25">
      <c r="A1506" s="66"/>
      <c r="B1506" s="66"/>
      <c r="C1506" s="66"/>
      <c r="D1506" s="66"/>
      <c r="E1506" s="66"/>
      <c r="F1506" s="66"/>
      <c r="G1506" s="66"/>
      <c r="H1506" s="66"/>
      <c r="I1506" s="66"/>
      <c r="J1506" s="66"/>
      <c r="K1506" s="66"/>
      <c r="L1506" s="66"/>
      <c r="M1506" s="66"/>
      <c r="N1506" s="66"/>
      <c r="O1506" s="66"/>
      <c r="P1506" s="66"/>
      <c r="Q1506" s="66"/>
      <c r="R1506" s="66"/>
      <c r="S1506" s="66"/>
      <c r="T1506" s="66"/>
      <c r="U1506" s="66"/>
      <c r="V1506" s="66"/>
      <c r="W1506" s="66"/>
      <c r="X1506" s="66"/>
      <c r="Y1506" s="66"/>
      <c r="Z1506" s="66"/>
      <c r="AA1506" s="66"/>
    </row>
    <row r="1507" spans="1:27" x14ac:dyDescent="0.25">
      <c r="A1507" s="66"/>
      <c r="B1507" s="66"/>
      <c r="C1507" s="66"/>
      <c r="D1507" s="66"/>
      <c r="E1507" s="66"/>
      <c r="F1507" s="66"/>
      <c r="G1507" s="66"/>
      <c r="H1507" s="66"/>
      <c r="I1507" s="66"/>
      <c r="J1507" s="66"/>
      <c r="K1507" s="66"/>
      <c r="L1507" s="66"/>
      <c r="M1507" s="66"/>
      <c r="N1507" s="66"/>
      <c r="O1507" s="66"/>
      <c r="P1507" s="66"/>
      <c r="Q1507" s="66"/>
      <c r="R1507" s="66"/>
      <c r="S1507" s="66"/>
      <c r="T1507" s="66"/>
      <c r="U1507" s="66"/>
      <c r="V1507" s="66"/>
      <c r="W1507" s="66"/>
      <c r="X1507" s="66"/>
      <c r="Y1507" s="66"/>
      <c r="Z1507" s="66"/>
      <c r="AA1507" s="66"/>
    </row>
    <row r="1508" spans="1:27" x14ac:dyDescent="0.25">
      <c r="A1508" s="66"/>
      <c r="B1508" s="66"/>
      <c r="C1508" s="66"/>
      <c r="D1508" s="66"/>
      <c r="E1508" s="66"/>
      <c r="F1508" s="66"/>
      <c r="G1508" s="66"/>
      <c r="H1508" s="66"/>
      <c r="I1508" s="66"/>
      <c r="J1508" s="66"/>
      <c r="K1508" s="66"/>
      <c r="L1508" s="66"/>
      <c r="M1508" s="66"/>
      <c r="N1508" s="66"/>
      <c r="O1508" s="66"/>
      <c r="P1508" s="66"/>
      <c r="Q1508" s="66"/>
      <c r="R1508" s="66"/>
      <c r="S1508" s="66"/>
      <c r="T1508" s="66"/>
      <c r="U1508" s="66"/>
      <c r="V1508" s="66"/>
      <c r="W1508" s="66"/>
      <c r="X1508" s="66"/>
      <c r="Y1508" s="66"/>
      <c r="Z1508" s="66"/>
      <c r="AA1508" s="66"/>
    </row>
    <row r="1509" spans="1:27" x14ac:dyDescent="0.25">
      <c r="A1509" s="66"/>
      <c r="B1509" s="66"/>
      <c r="C1509" s="66"/>
      <c r="D1509" s="66"/>
      <c r="E1509" s="66"/>
      <c r="F1509" s="66"/>
      <c r="G1509" s="66"/>
      <c r="H1509" s="66"/>
      <c r="I1509" s="66"/>
      <c r="J1509" s="66"/>
      <c r="K1509" s="66"/>
      <c r="L1509" s="66"/>
      <c r="M1509" s="66"/>
      <c r="N1509" s="66"/>
      <c r="O1509" s="66"/>
      <c r="P1509" s="66"/>
      <c r="Q1509" s="66"/>
      <c r="R1509" s="66"/>
      <c r="S1509" s="66"/>
      <c r="T1509" s="66"/>
      <c r="U1509" s="66"/>
      <c r="V1509" s="66"/>
      <c r="W1509" s="66"/>
      <c r="X1509" s="66"/>
      <c r="Y1509" s="66"/>
      <c r="Z1509" s="66"/>
      <c r="AA1509" s="66"/>
    </row>
    <row r="1510" spans="1:27" x14ac:dyDescent="0.25">
      <c r="A1510" s="66"/>
      <c r="B1510" s="66"/>
      <c r="C1510" s="66"/>
      <c r="D1510" s="66"/>
      <c r="E1510" s="66"/>
      <c r="F1510" s="66"/>
      <c r="G1510" s="66"/>
      <c r="H1510" s="66"/>
      <c r="I1510" s="66"/>
      <c r="J1510" s="66"/>
      <c r="K1510" s="66"/>
      <c r="L1510" s="66"/>
      <c r="M1510" s="66"/>
      <c r="N1510" s="66"/>
      <c r="O1510" s="66"/>
      <c r="P1510" s="66"/>
      <c r="Q1510" s="66"/>
      <c r="R1510" s="66"/>
      <c r="S1510" s="66"/>
      <c r="T1510" s="66"/>
      <c r="U1510" s="66"/>
      <c r="V1510" s="66"/>
      <c r="W1510" s="66"/>
      <c r="X1510" s="66"/>
      <c r="Y1510" s="66"/>
      <c r="Z1510" s="66"/>
      <c r="AA1510" s="66"/>
    </row>
    <row r="1511" spans="1:27" x14ac:dyDescent="0.25">
      <c r="A1511" s="66"/>
      <c r="B1511" s="66"/>
      <c r="C1511" s="66"/>
      <c r="D1511" s="66"/>
      <c r="E1511" s="66"/>
      <c r="F1511" s="66"/>
      <c r="G1511" s="66"/>
      <c r="H1511" s="66"/>
      <c r="I1511" s="66"/>
      <c r="J1511" s="66"/>
      <c r="K1511" s="66"/>
      <c r="L1511" s="66"/>
      <c r="M1511" s="66"/>
      <c r="N1511" s="66"/>
      <c r="O1511" s="66"/>
      <c r="P1511" s="66"/>
      <c r="Q1511" s="66"/>
      <c r="R1511" s="66"/>
      <c r="S1511" s="66"/>
      <c r="T1511" s="66"/>
      <c r="U1511" s="66"/>
      <c r="V1511" s="66"/>
      <c r="W1511" s="66"/>
      <c r="X1511" s="66"/>
      <c r="Y1511" s="66"/>
      <c r="Z1511" s="66"/>
      <c r="AA1511" s="66"/>
    </row>
    <row r="1512" spans="1:27" x14ac:dyDescent="0.25">
      <c r="A1512" s="66"/>
      <c r="B1512" s="66"/>
      <c r="C1512" s="66"/>
      <c r="D1512" s="66"/>
      <c r="E1512" s="66"/>
      <c r="F1512" s="66"/>
      <c r="G1512" s="66"/>
      <c r="H1512" s="66"/>
      <c r="I1512" s="66"/>
      <c r="J1512" s="66"/>
      <c r="K1512" s="66"/>
      <c r="L1512" s="66"/>
      <c r="M1512" s="66"/>
      <c r="N1512" s="66"/>
      <c r="O1512" s="66"/>
      <c r="P1512" s="66"/>
      <c r="Q1512" s="66"/>
      <c r="R1512" s="66"/>
      <c r="S1512" s="66"/>
      <c r="T1512" s="66"/>
      <c r="U1512" s="66"/>
      <c r="V1512" s="66"/>
      <c r="W1512" s="66"/>
      <c r="X1512" s="66"/>
      <c r="Y1512" s="66"/>
      <c r="Z1512" s="66"/>
      <c r="AA1512" s="66"/>
    </row>
    <row r="1513" spans="1:27" x14ac:dyDescent="0.25">
      <c r="A1513" s="66"/>
      <c r="B1513" s="66"/>
      <c r="C1513" s="66"/>
      <c r="D1513" s="66"/>
      <c r="E1513" s="66"/>
      <c r="F1513" s="66"/>
      <c r="G1513" s="66"/>
      <c r="H1513" s="66"/>
      <c r="I1513" s="66"/>
      <c r="J1513" s="66"/>
      <c r="K1513" s="66"/>
      <c r="L1513" s="66"/>
      <c r="M1513" s="66"/>
      <c r="N1513" s="66"/>
      <c r="O1513" s="66"/>
      <c r="P1513" s="66"/>
      <c r="Q1513" s="66"/>
      <c r="R1513" s="66"/>
      <c r="S1513" s="66"/>
      <c r="T1513" s="66"/>
      <c r="U1513" s="66"/>
      <c r="V1513" s="66"/>
      <c r="W1513" s="66"/>
      <c r="X1513" s="66"/>
      <c r="Y1513" s="66"/>
      <c r="Z1513" s="66"/>
      <c r="AA1513" s="66"/>
    </row>
    <row r="1514" spans="1:27" x14ac:dyDescent="0.25">
      <c r="A1514" s="66"/>
      <c r="B1514" s="66"/>
      <c r="C1514" s="66"/>
      <c r="D1514" s="66"/>
      <c r="E1514" s="66"/>
      <c r="F1514" s="66"/>
      <c r="G1514" s="66"/>
      <c r="H1514" s="66"/>
      <c r="I1514" s="66"/>
      <c r="J1514" s="66"/>
      <c r="K1514" s="66"/>
      <c r="L1514" s="66"/>
      <c r="M1514" s="66"/>
      <c r="N1514" s="66"/>
      <c r="O1514" s="66"/>
      <c r="P1514" s="66"/>
      <c r="Q1514" s="66"/>
      <c r="R1514" s="66"/>
      <c r="S1514" s="66"/>
      <c r="T1514" s="66"/>
      <c r="U1514" s="66"/>
      <c r="V1514" s="66"/>
      <c r="W1514" s="66"/>
      <c r="X1514" s="66"/>
      <c r="Y1514" s="66"/>
      <c r="Z1514" s="66"/>
      <c r="AA1514" s="66"/>
    </row>
    <row r="1515" spans="1:27" x14ac:dyDescent="0.25">
      <c r="A1515" s="66"/>
      <c r="B1515" s="66"/>
      <c r="C1515" s="66"/>
      <c r="D1515" s="66"/>
      <c r="E1515" s="66"/>
      <c r="F1515" s="66"/>
      <c r="G1515" s="66"/>
      <c r="H1515" s="66"/>
      <c r="I1515" s="66"/>
      <c r="J1515" s="66"/>
      <c r="K1515" s="66"/>
      <c r="L1515" s="66"/>
      <c r="M1515" s="66"/>
      <c r="N1515" s="66"/>
      <c r="O1515" s="66"/>
      <c r="P1515" s="66"/>
      <c r="Q1515" s="66"/>
      <c r="R1515" s="66"/>
      <c r="S1515" s="66"/>
      <c r="T1515" s="66"/>
      <c r="U1515" s="66"/>
      <c r="V1515" s="66"/>
      <c r="W1515" s="66"/>
      <c r="X1515" s="66"/>
      <c r="Y1515" s="66"/>
      <c r="Z1515" s="66"/>
      <c r="AA1515" s="66"/>
    </row>
    <row r="1516" spans="1:27" x14ac:dyDescent="0.25">
      <c r="A1516" s="66"/>
      <c r="B1516" s="66"/>
      <c r="C1516" s="66"/>
      <c r="D1516" s="66"/>
      <c r="E1516" s="66"/>
      <c r="F1516" s="66"/>
      <c r="G1516" s="66"/>
      <c r="H1516" s="66"/>
      <c r="I1516" s="66"/>
      <c r="J1516" s="66"/>
      <c r="K1516" s="66"/>
      <c r="L1516" s="66"/>
      <c r="M1516" s="66"/>
      <c r="N1516" s="66"/>
      <c r="O1516" s="66"/>
      <c r="P1516" s="66"/>
      <c r="Q1516" s="66"/>
      <c r="R1516" s="66"/>
      <c r="S1516" s="66"/>
      <c r="T1516" s="66"/>
      <c r="U1516" s="66"/>
      <c r="V1516" s="66"/>
      <c r="W1516" s="66"/>
      <c r="X1516" s="66"/>
      <c r="Y1516" s="66"/>
      <c r="Z1516" s="66"/>
      <c r="AA1516" s="66"/>
    </row>
    <row r="1517" spans="1:27" x14ac:dyDescent="0.25">
      <c r="A1517" s="66"/>
      <c r="B1517" s="66"/>
      <c r="C1517" s="66"/>
      <c r="D1517" s="66"/>
      <c r="E1517" s="66"/>
      <c r="F1517" s="66"/>
      <c r="G1517" s="66"/>
      <c r="H1517" s="66"/>
      <c r="I1517" s="66"/>
      <c r="J1517" s="66"/>
      <c r="K1517" s="66"/>
      <c r="L1517" s="66"/>
      <c r="M1517" s="66"/>
      <c r="N1517" s="66"/>
      <c r="O1517" s="66"/>
      <c r="P1517" s="66"/>
      <c r="Q1517" s="66"/>
      <c r="R1517" s="66"/>
      <c r="S1517" s="66"/>
      <c r="T1517" s="66"/>
      <c r="U1517" s="66"/>
      <c r="V1517" s="66"/>
      <c r="W1517" s="66"/>
      <c r="X1517" s="66"/>
      <c r="Y1517" s="66"/>
      <c r="Z1517" s="66"/>
      <c r="AA1517" s="66"/>
    </row>
    <row r="1518" spans="1:27" x14ac:dyDescent="0.25">
      <c r="A1518" s="66"/>
      <c r="B1518" s="66"/>
      <c r="C1518" s="66"/>
      <c r="D1518" s="66"/>
      <c r="E1518" s="66"/>
      <c r="F1518" s="66"/>
      <c r="G1518" s="66"/>
      <c r="H1518" s="66"/>
      <c r="I1518" s="66"/>
      <c r="J1518" s="66"/>
      <c r="K1518" s="66"/>
      <c r="L1518" s="66"/>
      <c r="M1518" s="66"/>
      <c r="N1518" s="66"/>
      <c r="O1518" s="66"/>
      <c r="P1518" s="66"/>
      <c r="Q1518" s="66"/>
      <c r="R1518" s="66"/>
      <c r="S1518" s="66"/>
      <c r="T1518" s="66"/>
      <c r="U1518" s="66"/>
      <c r="V1518" s="66"/>
      <c r="W1518" s="66"/>
      <c r="X1518" s="66"/>
      <c r="Y1518" s="66"/>
      <c r="Z1518" s="66"/>
      <c r="AA1518" s="66"/>
    </row>
    <row r="1519" spans="1:27" x14ac:dyDescent="0.25">
      <c r="A1519" s="66"/>
      <c r="B1519" s="66"/>
      <c r="C1519" s="66"/>
      <c r="D1519" s="66"/>
      <c r="E1519" s="66"/>
      <c r="F1519" s="66"/>
      <c r="G1519" s="66"/>
      <c r="H1519" s="66"/>
      <c r="I1519" s="66"/>
      <c r="J1519" s="66"/>
      <c r="K1519" s="66"/>
      <c r="L1519" s="66"/>
      <c r="M1519" s="66"/>
      <c r="N1519" s="66"/>
      <c r="O1519" s="66"/>
      <c r="P1519" s="66"/>
      <c r="Q1519" s="66"/>
      <c r="R1519" s="66"/>
      <c r="S1519" s="66"/>
      <c r="T1519" s="66"/>
      <c r="U1519" s="66"/>
      <c r="V1519" s="66"/>
      <c r="W1519" s="66"/>
      <c r="X1519" s="66"/>
      <c r="Y1519" s="66"/>
      <c r="Z1519" s="66"/>
      <c r="AA1519" s="66"/>
    </row>
  </sheetData>
  <mergeCells count="18">
    <mergeCell ref="B68:C68"/>
    <mergeCell ref="B49:C49"/>
    <mergeCell ref="B65:C65"/>
    <mergeCell ref="B66:C66"/>
    <mergeCell ref="B67:C67"/>
    <mergeCell ref="B64:C64"/>
    <mergeCell ref="B61:C61"/>
    <mergeCell ref="B62:C62"/>
    <mergeCell ref="B63:C63"/>
    <mergeCell ref="B48:C48"/>
    <mergeCell ref="B41:C41"/>
    <mergeCell ref="B18:C18"/>
    <mergeCell ref="B27:C27"/>
    <mergeCell ref="B1:C1"/>
    <mergeCell ref="B2:C2"/>
    <mergeCell ref="B3:C3"/>
    <mergeCell ref="B4:C4"/>
    <mergeCell ref="B5:C5"/>
  </mergeCells>
  <hyperlinks>
    <hyperlink ref="C16" r:id="rId1"/>
    <hyperlink ref="C17" r:id="rId2"/>
    <hyperlink ref="C58" r:id="rId3"/>
  </hyperlinks>
  <printOptions horizontalCentered="1"/>
  <pageMargins left="0.26" right="0.25" top="0.51" bottom="0.56999999999999995" header="0.21" footer="0.5"/>
  <pageSetup scale="90"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9217" r:id="rId7" name="Check Box 1">
              <controlPr defaultSize="0" autoFill="0" autoLine="0" autoPict="0">
                <anchor moveWithCells="1">
                  <from>
                    <xdr:col>1</xdr:col>
                    <xdr:colOff>76200</xdr:colOff>
                    <xdr:row>17</xdr:row>
                    <xdr:rowOff>121920</xdr:rowOff>
                  </from>
                  <to>
                    <xdr:col>2</xdr:col>
                    <xdr:colOff>60960</xdr:colOff>
                    <xdr:row>19</xdr:row>
                    <xdr:rowOff>38100</xdr:rowOff>
                  </to>
                </anchor>
              </controlPr>
            </control>
          </mc:Choice>
        </mc:AlternateContent>
        <mc:AlternateContent xmlns:mc="http://schemas.openxmlformats.org/markup-compatibility/2006">
          <mc:Choice Requires="x14">
            <control shapeId="9218" r:id="rId8" name="Check Box 2">
              <controlPr defaultSize="0" autoFill="0" autoLine="0" autoPict="0">
                <anchor moveWithCells="1">
                  <from>
                    <xdr:col>1</xdr:col>
                    <xdr:colOff>76200</xdr:colOff>
                    <xdr:row>18</xdr:row>
                    <xdr:rowOff>114300</xdr:rowOff>
                  </from>
                  <to>
                    <xdr:col>2</xdr:col>
                    <xdr:colOff>60960</xdr:colOff>
                    <xdr:row>19</xdr:row>
                    <xdr:rowOff>205740</xdr:rowOff>
                  </to>
                </anchor>
              </controlPr>
            </control>
          </mc:Choice>
        </mc:AlternateContent>
        <mc:AlternateContent xmlns:mc="http://schemas.openxmlformats.org/markup-compatibility/2006">
          <mc:Choice Requires="x14">
            <control shapeId="9219" r:id="rId9" name="Check Box 3">
              <controlPr defaultSize="0" autoFill="0" autoLine="0" autoPict="0">
                <anchor moveWithCells="1">
                  <from>
                    <xdr:col>1</xdr:col>
                    <xdr:colOff>76200</xdr:colOff>
                    <xdr:row>20</xdr:row>
                    <xdr:rowOff>121920</xdr:rowOff>
                  </from>
                  <to>
                    <xdr:col>2</xdr:col>
                    <xdr:colOff>60960</xdr:colOff>
                    <xdr:row>21</xdr:row>
                    <xdr:rowOff>220980</xdr:rowOff>
                  </to>
                </anchor>
              </controlPr>
            </control>
          </mc:Choice>
        </mc:AlternateContent>
        <mc:AlternateContent xmlns:mc="http://schemas.openxmlformats.org/markup-compatibility/2006">
          <mc:Choice Requires="x14">
            <control shapeId="9220" r:id="rId10" name="Check Box 4">
              <controlPr defaultSize="0" autoFill="0" autoLine="0" autoPict="0">
                <anchor moveWithCells="1">
                  <from>
                    <xdr:col>1</xdr:col>
                    <xdr:colOff>76200</xdr:colOff>
                    <xdr:row>19</xdr:row>
                    <xdr:rowOff>281940</xdr:rowOff>
                  </from>
                  <to>
                    <xdr:col>2</xdr:col>
                    <xdr:colOff>60960</xdr:colOff>
                    <xdr:row>21</xdr:row>
                    <xdr:rowOff>53340</xdr:rowOff>
                  </to>
                </anchor>
              </controlPr>
            </control>
          </mc:Choice>
        </mc:AlternateContent>
        <mc:AlternateContent xmlns:mc="http://schemas.openxmlformats.org/markup-compatibility/2006">
          <mc:Choice Requires="x14">
            <control shapeId="9221" r:id="rId11" name="Check Box 5">
              <controlPr defaultSize="0" autoFill="0" autoLine="0" autoPict="0">
                <anchor moveWithCells="1">
                  <from>
                    <xdr:col>1</xdr:col>
                    <xdr:colOff>76200</xdr:colOff>
                    <xdr:row>40</xdr:row>
                    <xdr:rowOff>144780</xdr:rowOff>
                  </from>
                  <to>
                    <xdr:col>2</xdr:col>
                    <xdr:colOff>60960</xdr:colOff>
                    <xdr:row>42</xdr:row>
                    <xdr:rowOff>0</xdr:rowOff>
                  </to>
                </anchor>
              </controlPr>
            </control>
          </mc:Choice>
        </mc:AlternateContent>
        <mc:AlternateContent xmlns:mc="http://schemas.openxmlformats.org/markup-compatibility/2006">
          <mc:Choice Requires="x14">
            <control shapeId="9222" r:id="rId12" name="Check Box 6">
              <controlPr defaultSize="0" autoFill="0" autoLine="0" autoPict="0">
                <anchor moveWithCells="1">
                  <from>
                    <xdr:col>1</xdr:col>
                    <xdr:colOff>76200</xdr:colOff>
                    <xdr:row>42</xdr:row>
                    <xdr:rowOff>152400</xdr:rowOff>
                  </from>
                  <to>
                    <xdr:col>2</xdr:col>
                    <xdr:colOff>60960</xdr:colOff>
                    <xdr:row>43</xdr:row>
                    <xdr:rowOff>167640</xdr:rowOff>
                  </to>
                </anchor>
              </controlPr>
            </control>
          </mc:Choice>
        </mc:AlternateContent>
        <mc:AlternateContent xmlns:mc="http://schemas.openxmlformats.org/markup-compatibility/2006">
          <mc:Choice Requires="x14">
            <control shapeId="9223" r:id="rId13" name="Check Box 7">
              <controlPr defaultSize="0" autoFill="0" autoLine="0" autoPict="0">
                <anchor moveWithCells="1">
                  <from>
                    <xdr:col>1</xdr:col>
                    <xdr:colOff>76200</xdr:colOff>
                    <xdr:row>43</xdr:row>
                    <xdr:rowOff>327660</xdr:rowOff>
                  </from>
                  <to>
                    <xdr:col>2</xdr:col>
                    <xdr:colOff>60960</xdr:colOff>
                    <xdr:row>45</xdr:row>
                    <xdr:rowOff>15240</xdr:rowOff>
                  </to>
                </anchor>
              </controlPr>
            </control>
          </mc:Choice>
        </mc:AlternateContent>
        <mc:AlternateContent xmlns:mc="http://schemas.openxmlformats.org/markup-compatibility/2006">
          <mc:Choice Requires="x14">
            <control shapeId="9224" r:id="rId14" name="Check Box 8">
              <controlPr defaultSize="0" autoFill="0" autoLine="0" autoPict="0">
                <anchor moveWithCells="1">
                  <from>
                    <xdr:col>1</xdr:col>
                    <xdr:colOff>76200</xdr:colOff>
                    <xdr:row>41</xdr:row>
                    <xdr:rowOff>144780</xdr:rowOff>
                  </from>
                  <to>
                    <xdr:col>2</xdr:col>
                    <xdr:colOff>60960</xdr:colOff>
                    <xdr:row>43</xdr:row>
                    <xdr:rowOff>0</xdr:rowOff>
                  </to>
                </anchor>
              </controlPr>
            </control>
          </mc:Choice>
        </mc:AlternateContent>
        <mc:AlternateContent xmlns:mc="http://schemas.openxmlformats.org/markup-compatibility/2006">
          <mc:Choice Requires="x14">
            <control shapeId="9225" r:id="rId15" name="Check Box 9">
              <controlPr defaultSize="0" autoFill="0" autoLine="0" autoPict="0">
                <anchor moveWithCells="1">
                  <from>
                    <xdr:col>1</xdr:col>
                    <xdr:colOff>76200</xdr:colOff>
                    <xdr:row>45</xdr:row>
                    <xdr:rowOff>144780</xdr:rowOff>
                  </from>
                  <to>
                    <xdr:col>2</xdr:col>
                    <xdr:colOff>60960</xdr:colOff>
                    <xdr:row>47</xdr:row>
                    <xdr:rowOff>7620</xdr:rowOff>
                  </to>
                </anchor>
              </controlPr>
            </control>
          </mc:Choice>
        </mc:AlternateContent>
        <mc:AlternateContent xmlns:mc="http://schemas.openxmlformats.org/markup-compatibility/2006">
          <mc:Choice Requires="x14">
            <control shapeId="9226" r:id="rId16" name="Check Box 10">
              <controlPr defaultSize="0" autoFill="0" autoLine="0" autoPict="0">
                <anchor moveWithCells="1">
                  <from>
                    <xdr:col>1</xdr:col>
                    <xdr:colOff>76200</xdr:colOff>
                    <xdr:row>44</xdr:row>
                    <xdr:rowOff>144780</xdr:rowOff>
                  </from>
                  <to>
                    <xdr:col>2</xdr:col>
                    <xdr:colOff>60960</xdr:colOff>
                    <xdr:row>46</xdr:row>
                    <xdr:rowOff>0</xdr:rowOff>
                  </to>
                </anchor>
              </controlPr>
            </control>
          </mc:Choice>
        </mc:AlternateContent>
        <mc:AlternateContent xmlns:mc="http://schemas.openxmlformats.org/markup-compatibility/2006">
          <mc:Choice Requires="x14">
            <control shapeId="9227" r:id="rId17" name="Check Box 11">
              <controlPr defaultSize="0" autoFill="0" autoLine="0" autoPict="0">
                <anchor moveWithCells="1">
                  <from>
                    <xdr:col>1</xdr:col>
                    <xdr:colOff>76200</xdr:colOff>
                    <xdr:row>26</xdr:row>
                    <xdr:rowOff>144780</xdr:rowOff>
                  </from>
                  <to>
                    <xdr:col>2</xdr:col>
                    <xdr:colOff>60960</xdr:colOff>
                    <xdr:row>28</xdr:row>
                    <xdr:rowOff>7620</xdr:rowOff>
                  </to>
                </anchor>
              </controlPr>
            </control>
          </mc:Choice>
        </mc:AlternateContent>
        <mc:AlternateContent xmlns:mc="http://schemas.openxmlformats.org/markup-compatibility/2006">
          <mc:Choice Requires="x14">
            <control shapeId="9228" r:id="rId18" name="Check Box 12">
              <controlPr defaultSize="0" autoFill="0" autoLine="0" autoPict="0">
                <anchor moveWithCells="1">
                  <from>
                    <xdr:col>1</xdr:col>
                    <xdr:colOff>76200</xdr:colOff>
                    <xdr:row>27</xdr:row>
                    <xdr:rowOff>152400</xdr:rowOff>
                  </from>
                  <to>
                    <xdr:col>2</xdr:col>
                    <xdr:colOff>60960</xdr:colOff>
                    <xdr:row>29</xdr:row>
                    <xdr:rowOff>0</xdr:rowOff>
                  </to>
                </anchor>
              </controlPr>
            </control>
          </mc:Choice>
        </mc:AlternateContent>
        <mc:AlternateContent xmlns:mc="http://schemas.openxmlformats.org/markup-compatibility/2006">
          <mc:Choice Requires="x14">
            <control shapeId="9229" r:id="rId19" name="Check Box 13">
              <controlPr defaultSize="0" autoFill="0" autoLine="0" autoPict="0">
                <anchor moveWithCells="1">
                  <from>
                    <xdr:col>1</xdr:col>
                    <xdr:colOff>76200</xdr:colOff>
                    <xdr:row>30</xdr:row>
                    <xdr:rowOff>160020</xdr:rowOff>
                  </from>
                  <to>
                    <xdr:col>2</xdr:col>
                    <xdr:colOff>60960</xdr:colOff>
                    <xdr:row>32</xdr:row>
                    <xdr:rowOff>15240</xdr:rowOff>
                  </to>
                </anchor>
              </controlPr>
            </control>
          </mc:Choice>
        </mc:AlternateContent>
        <mc:AlternateContent xmlns:mc="http://schemas.openxmlformats.org/markup-compatibility/2006">
          <mc:Choice Requires="x14">
            <control shapeId="9230" r:id="rId20" name="Check Box 14">
              <controlPr defaultSize="0" autoFill="0" autoLine="0" autoPict="0">
                <anchor moveWithCells="1">
                  <from>
                    <xdr:col>1</xdr:col>
                    <xdr:colOff>76200</xdr:colOff>
                    <xdr:row>31</xdr:row>
                    <xdr:rowOff>152400</xdr:rowOff>
                  </from>
                  <to>
                    <xdr:col>2</xdr:col>
                    <xdr:colOff>60960</xdr:colOff>
                    <xdr:row>33</xdr:row>
                    <xdr:rowOff>0</xdr:rowOff>
                  </to>
                </anchor>
              </controlPr>
            </control>
          </mc:Choice>
        </mc:AlternateContent>
        <mc:AlternateContent xmlns:mc="http://schemas.openxmlformats.org/markup-compatibility/2006">
          <mc:Choice Requires="x14">
            <control shapeId="9231" r:id="rId21" name="Check Box 15">
              <controlPr defaultSize="0" autoFill="0" autoLine="0" autoPict="0">
                <anchor moveWithCells="1">
                  <from>
                    <xdr:col>1</xdr:col>
                    <xdr:colOff>76200</xdr:colOff>
                    <xdr:row>32</xdr:row>
                    <xdr:rowOff>137160</xdr:rowOff>
                  </from>
                  <to>
                    <xdr:col>2</xdr:col>
                    <xdr:colOff>60960</xdr:colOff>
                    <xdr:row>33</xdr:row>
                    <xdr:rowOff>160020</xdr:rowOff>
                  </to>
                </anchor>
              </controlPr>
            </control>
          </mc:Choice>
        </mc:AlternateContent>
        <mc:AlternateContent xmlns:mc="http://schemas.openxmlformats.org/markup-compatibility/2006">
          <mc:Choice Requires="x14">
            <control shapeId="9232" r:id="rId22" name="Check Box 16">
              <controlPr defaultSize="0" autoFill="0" autoLine="0" autoPict="0">
                <anchor moveWithCells="1">
                  <from>
                    <xdr:col>1</xdr:col>
                    <xdr:colOff>76200</xdr:colOff>
                    <xdr:row>33</xdr:row>
                    <xdr:rowOff>312420</xdr:rowOff>
                  </from>
                  <to>
                    <xdr:col>2</xdr:col>
                    <xdr:colOff>60960</xdr:colOff>
                    <xdr:row>34</xdr:row>
                    <xdr:rowOff>167640</xdr:rowOff>
                  </to>
                </anchor>
              </controlPr>
            </control>
          </mc:Choice>
        </mc:AlternateContent>
        <mc:AlternateContent xmlns:mc="http://schemas.openxmlformats.org/markup-compatibility/2006">
          <mc:Choice Requires="x14">
            <control shapeId="9233" r:id="rId23" name="Check Box 17">
              <controlPr defaultSize="0" autoFill="0" autoLine="0" autoPict="0">
                <anchor moveWithCells="1">
                  <from>
                    <xdr:col>1</xdr:col>
                    <xdr:colOff>76200</xdr:colOff>
                    <xdr:row>34</xdr:row>
                    <xdr:rowOff>167640</xdr:rowOff>
                  </from>
                  <to>
                    <xdr:col>2</xdr:col>
                    <xdr:colOff>60960</xdr:colOff>
                    <xdr:row>35</xdr:row>
                    <xdr:rowOff>182880</xdr:rowOff>
                  </to>
                </anchor>
              </controlPr>
            </control>
          </mc:Choice>
        </mc:AlternateContent>
        <mc:AlternateContent xmlns:mc="http://schemas.openxmlformats.org/markup-compatibility/2006">
          <mc:Choice Requires="x14">
            <control shapeId="9234" r:id="rId24" name="Check Box 18">
              <controlPr defaultSize="0" autoFill="0" autoLine="0" autoPict="0">
                <anchor moveWithCells="1">
                  <from>
                    <xdr:col>1</xdr:col>
                    <xdr:colOff>76200</xdr:colOff>
                    <xdr:row>35</xdr:row>
                    <xdr:rowOff>297180</xdr:rowOff>
                  </from>
                  <to>
                    <xdr:col>2</xdr:col>
                    <xdr:colOff>60960</xdr:colOff>
                    <xdr:row>36</xdr:row>
                    <xdr:rowOff>160020</xdr:rowOff>
                  </to>
                </anchor>
              </controlPr>
            </control>
          </mc:Choice>
        </mc:AlternateContent>
        <mc:AlternateContent xmlns:mc="http://schemas.openxmlformats.org/markup-compatibility/2006">
          <mc:Choice Requires="x14">
            <control shapeId="9235" r:id="rId25" name="Check Box 19">
              <controlPr defaultSize="0" autoFill="0" autoLine="0" autoPict="0">
                <anchor moveWithCells="1">
                  <from>
                    <xdr:col>1</xdr:col>
                    <xdr:colOff>76200</xdr:colOff>
                    <xdr:row>28</xdr:row>
                    <xdr:rowOff>137160</xdr:rowOff>
                  </from>
                  <to>
                    <xdr:col>2</xdr:col>
                    <xdr:colOff>60960</xdr:colOff>
                    <xdr:row>29</xdr:row>
                    <xdr:rowOff>160020</xdr:rowOff>
                  </to>
                </anchor>
              </controlPr>
            </control>
          </mc:Choice>
        </mc:AlternateContent>
        <mc:AlternateContent xmlns:mc="http://schemas.openxmlformats.org/markup-compatibility/2006">
          <mc:Choice Requires="x14">
            <control shapeId="9236" r:id="rId26" name="Check Box 20">
              <controlPr defaultSize="0" autoFill="0" autoLine="0" autoPict="0">
                <anchor moveWithCells="1">
                  <from>
                    <xdr:col>1</xdr:col>
                    <xdr:colOff>76200</xdr:colOff>
                    <xdr:row>36</xdr:row>
                    <xdr:rowOff>137160</xdr:rowOff>
                  </from>
                  <to>
                    <xdr:col>2</xdr:col>
                    <xdr:colOff>60960</xdr:colOff>
                    <xdr:row>38</xdr:row>
                    <xdr:rowOff>7620</xdr:rowOff>
                  </to>
                </anchor>
              </controlPr>
            </control>
          </mc:Choice>
        </mc:AlternateContent>
        <mc:AlternateContent xmlns:mc="http://schemas.openxmlformats.org/markup-compatibility/2006">
          <mc:Choice Requires="x14">
            <control shapeId="9237" r:id="rId27" name="Check Box 21">
              <controlPr defaultSize="0" autoFill="0" autoLine="0" autoPict="0">
                <anchor moveWithCells="1">
                  <from>
                    <xdr:col>1</xdr:col>
                    <xdr:colOff>76200</xdr:colOff>
                    <xdr:row>30</xdr:row>
                    <xdr:rowOff>0</xdr:rowOff>
                  </from>
                  <to>
                    <xdr:col>2</xdr:col>
                    <xdr:colOff>60960</xdr:colOff>
                    <xdr:row>31</xdr:row>
                    <xdr:rowOff>7620</xdr:rowOff>
                  </to>
                </anchor>
              </controlPr>
            </control>
          </mc:Choice>
        </mc:AlternateContent>
        <mc:AlternateContent xmlns:mc="http://schemas.openxmlformats.org/markup-compatibility/2006">
          <mc:Choice Requires="x14">
            <control shapeId="9238" r:id="rId28" name="Check Box 22">
              <controlPr defaultSize="0" autoFill="0" autoLine="0" autoPict="0">
                <anchor moveWithCells="1">
                  <from>
                    <xdr:col>1</xdr:col>
                    <xdr:colOff>76200</xdr:colOff>
                    <xdr:row>37</xdr:row>
                    <xdr:rowOff>144780</xdr:rowOff>
                  </from>
                  <to>
                    <xdr:col>2</xdr:col>
                    <xdr:colOff>60960</xdr:colOff>
                    <xdr:row>39</xdr:row>
                    <xdr:rowOff>7620</xdr:rowOff>
                  </to>
                </anchor>
              </controlPr>
            </control>
          </mc:Choice>
        </mc:AlternateContent>
        <mc:AlternateContent xmlns:mc="http://schemas.openxmlformats.org/markup-compatibility/2006">
          <mc:Choice Requires="x14">
            <control shapeId="9239" r:id="rId29" name="Check Box 23">
              <controlPr defaultSize="0" autoFill="0" autoLine="0" autoPict="0">
                <anchor moveWithCells="1">
                  <from>
                    <xdr:col>1</xdr:col>
                    <xdr:colOff>83820</xdr:colOff>
                    <xdr:row>5</xdr:row>
                    <xdr:rowOff>91440</xdr:rowOff>
                  </from>
                  <to>
                    <xdr:col>2</xdr:col>
                    <xdr:colOff>68580</xdr:colOff>
                    <xdr:row>7</xdr:row>
                    <xdr:rowOff>38100</xdr:rowOff>
                  </to>
                </anchor>
              </controlPr>
            </control>
          </mc:Choice>
        </mc:AlternateContent>
        <mc:AlternateContent xmlns:mc="http://schemas.openxmlformats.org/markup-compatibility/2006">
          <mc:Choice Requires="x14">
            <control shapeId="9240" r:id="rId30" name="Check Box 24">
              <controlPr defaultSize="0" autoFill="0" autoLine="0" autoPict="0">
                <anchor moveWithCells="1">
                  <from>
                    <xdr:col>1</xdr:col>
                    <xdr:colOff>83820</xdr:colOff>
                    <xdr:row>6</xdr:row>
                    <xdr:rowOff>99060</xdr:rowOff>
                  </from>
                  <to>
                    <xdr:col>2</xdr:col>
                    <xdr:colOff>68580</xdr:colOff>
                    <xdr:row>8</xdr:row>
                    <xdr:rowOff>30480</xdr:rowOff>
                  </to>
                </anchor>
              </controlPr>
            </control>
          </mc:Choice>
        </mc:AlternateContent>
        <mc:AlternateContent xmlns:mc="http://schemas.openxmlformats.org/markup-compatibility/2006">
          <mc:Choice Requires="x14">
            <control shapeId="9241" r:id="rId31" name="Check Box 25">
              <controlPr defaultSize="0" autoFill="0" autoLine="0" autoPict="0">
                <anchor moveWithCells="1">
                  <from>
                    <xdr:col>1</xdr:col>
                    <xdr:colOff>83820</xdr:colOff>
                    <xdr:row>7</xdr:row>
                    <xdr:rowOff>99060</xdr:rowOff>
                  </from>
                  <to>
                    <xdr:col>2</xdr:col>
                    <xdr:colOff>68580</xdr:colOff>
                    <xdr:row>9</xdr:row>
                    <xdr:rowOff>30480</xdr:rowOff>
                  </to>
                </anchor>
              </controlPr>
            </control>
          </mc:Choice>
        </mc:AlternateContent>
        <mc:AlternateContent xmlns:mc="http://schemas.openxmlformats.org/markup-compatibility/2006">
          <mc:Choice Requires="x14">
            <control shapeId="9242" r:id="rId32" name="Check Box 26">
              <controlPr defaultSize="0" autoFill="0" autoLine="0" autoPict="0">
                <anchor moveWithCells="1">
                  <from>
                    <xdr:col>1</xdr:col>
                    <xdr:colOff>83820</xdr:colOff>
                    <xdr:row>8</xdr:row>
                    <xdr:rowOff>106680</xdr:rowOff>
                  </from>
                  <to>
                    <xdr:col>2</xdr:col>
                    <xdr:colOff>68580</xdr:colOff>
                    <xdr:row>10</xdr:row>
                    <xdr:rowOff>30480</xdr:rowOff>
                  </to>
                </anchor>
              </controlPr>
            </control>
          </mc:Choice>
        </mc:AlternateContent>
        <mc:AlternateContent xmlns:mc="http://schemas.openxmlformats.org/markup-compatibility/2006">
          <mc:Choice Requires="x14">
            <control shapeId="9243" r:id="rId33" name="Check Box 27">
              <controlPr defaultSize="0" autoFill="0" autoLine="0" autoPict="0">
                <anchor moveWithCells="1">
                  <from>
                    <xdr:col>1</xdr:col>
                    <xdr:colOff>83820</xdr:colOff>
                    <xdr:row>4</xdr:row>
                    <xdr:rowOff>99060</xdr:rowOff>
                  </from>
                  <to>
                    <xdr:col>2</xdr:col>
                    <xdr:colOff>68580</xdr:colOff>
                    <xdr:row>6</xdr:row>
                    <xdr:rowOff>38100</xdr:rowOff>
                  </to>
                </anchor>
              </controlPr>
            </control>
          </mc:Choice>
        </mc:AlternateContent>
        <mc:AlternateContent xmlns:mc="http://schemas.openxmlformats.org/markup-compatibility/2006">
          <mc:Choice Requires="x14">
            <control shapeId="9244" r:id="rId34" name="Check Box 28">
              <controlPr defaultSize="0" autoFill="0" autoLine="0" autoPict="0">
                <anchor moveWithCells="1">
                  <from>
                    <xdr:col>1</xdr:col>
                    <xdr:colOff>83820</xdr:colOff>
                    <xdr:row>10</xdr:row>
                    <xdr:rowOff>99060</xdr:rowOff>
                  </from>
                  <to>
                    <xdr:col>2</xdr:col>
                    <xdr:colOff>68580</xdr:colOff>
                    <xdr:row>12</xdr:row>
                    <xdr:rowOff>30480</xdr:rowOff>
                  </to>
                </anchor>
              </controlPr>
            </control>
          </mc:Choice>
        </mc:AlternateContent>
        <mc:AlternateContent xmlns:mc="http://schemas.openxmlformats.org/markup-compatibility/2006">
          <mc:Choice Requires="x14">
            <control shapeId="9245" r:id="rId35" name="Check Box 29">
              <controlPr defaultSize="0" autoFill="0" autoLine="0" autoPict="0">
                <anchor moveWithCells="1">
                  <from>
                    <xdr:col>1</xdr:col>
                    <xdr:colOff>83820</xdr:colOff>
                    <xdr:row>11</xdr:row>
                    <xdr:rowOff>106680</xdr:rowOff>
                  </from>
                  <to>
                    <xdr:col>2</xdr:col>
                    <xdr:colOff>68580</xdr:colOff>
                    <xdr:row>13</xdr:row>
                    <xdr:rowOff>30480</xdr:rowOff>
                  </to>
                </anchor>
              </controlPr>
            </control>
          </mc:Choice>
        </mc:AlternateContent>
        <mc:AlternateContent xmlns:mc="http://schemas.openxmlformats.org/markup-compatibility/2006">
          <mc:Choice Requires="x14">
            <control shapeId="9246" r:id="rId36" name="Check Box 30">
              <controlPr defaultSize="0" autoFill="0" autoLine="0" autoPict="0">
                <anchor moveWithCells="1">
                  <from>
                    <xdr:col>1</xdr:col>
                    <xdr:colOff>91440</xdr:colOff>
                    <xdr:row>12</xdr:row>
                    <xdr:rowOff>106680</xdr:rowOff>
                  </from>
                  <to>
                    <xdr:col>2</xdr:col>
                    <xdr:colOff>76200</xdr:colOff>
                    <xdr:row>14</xdr:row>
                    <xdr:rowOff>38100</xdr:rowOff>
                  </to>
                </anchor>
              </controlPr>
            </control>
          </mc:Choice>
        </mc:AlternateContent>
        <mc:AlternateContent xmlns:mc="http://schemas.openxmlformats.org/markup-compatibility/2006">
          <mc:Choice Requires="x14">
            <control shapeId="9247" r:id="rId37" name="Check Box 31">
              <controlPr defaultSize="0" autoFill="0" autoLine="0" autoPict="0">
                <anchor moveWithCells="1">
                  <from>
                    <xdr:col>1</xdr:col>
                    <xdr:colOff>91440</xdr:colOff>
                    <xdr:row>13</xdr:row>
                    <xdr:rowOff>106680</xdr:rowOff>
                  </from>
                  <to>
                    <xdr:col>2</xdr:col>
                    <xdr:colOff>76200</xdr:colOff>
                    <xdr:row>15</xdr:row>
                    <xdr:rowOff>38100</xdr:rowOff>
                  </to>
                </anchor>
              </controlPr>
            </control>
          </mc:Choice>
        </mc:AlternateContent>
        <mc:AlternateContent xmlns:mc="http://schemas.openxmlformats.org/markup-compatibility/2006">
          <mc:Choice Requires="x14">
            <control shapeId="9248" r:id="rId38" name="Check Box 32">
              <controlPr defaultSize="0" autoFill="0" autoLine="0" autoPict="0">
                <anchor moveWithCells="1">
                  <from>
                    <xdr:col>1</xdr:col>
                    <xdr:colOff>76200</xdr:colOff>
                    <xdr:row>21</xdr:row>
                    <xdr:rowOff>449580</xdr:rowOff>
                  </from>
                  <to>
                    <xdr:col>2</xdr:col>
                    <xdr:colOff>60960</xdr:colOff>
                    <xdr:row>23</xdr:row>
                    <xdr:rowOff>30480</xdr:rowOff>
                  </to>
                </anchor>
              </controlPr>
            </control>
          </mc:Choice>
        </mc:AlternateContent>
        <mc:AlternateContent xmlns:mc="http://schemas.openxmlformats.org/markup-compatibility/2006">
          <mc:Choice Requires="x14">
            <control shapeId="9249" r:id="rId39" name="Check Box 33">
              <controlPr defaultSize="0" autoFill="0" autoLine="0" autoPict="0">
                <anchor moveWithCells="1">
                  <from>
                    <xdr:col>1</xdr:col>
                    <xdr:colOff>76200</xdr:colOff>
                    <xdr:row>22</xdr:row>
                    <xdr:rowOff>99060</xdr:rowOff>
                  </from>
                  <to>
                    <xdr:col>2</xdr:col>
                    <xdr:colOff>60960</xdr:colOff>
                    <xdr:row>24</xdr:row>
                    <xdr:rowOff>30480</xdr:rowOff>
                  </to>
                </anchor>
              </controlPr>
            </control>
          </mc:Choice>
        </mc:AlternateContent>
        <mc:AlternateContent xmlns:mc="http://schemas.openxmlformats.org/markup-compatibility/2006">
          <mc:Choice Requires="x14">
            <control shapeId="9250" r:id="rId40" name="Check Box 34">
              <controlPr defaultSize="0" autoFill="0" autoLine="0" autoPict="0">
                <anchor moveWithCells="1">
                  <from>
                    <xdr:col>1</xdr:col>
                    <xdr:colOff>76200</xdr:colOff>
                    <xdr:row>23</xdr:row>
                    <xdr:rowOff>99060</xdr:rowOff>
                  </from>
                  <to>
                    <xdr:col>2</xdr:col>
                    <xdr:colOff>60960</xdr:colOff>
                    <xdr:row>25</xdr:row>
                    <xdr:rowOff>30480</xdr:rowOff>
                  </to>
                </anchor>
              </controlPr>
            </control>
          </mc:Choice>
        </mc:AlternateContent>
        <mc:AlternateContent xmlns:mc="http://schemas.openxmlformats.org/markup-compatibility/2006">
          <mc:Choice Requires="x14">
            <control shapeId="9251" r:id="rId41" name="Check Box 35">
              <controlPr defaultSize="0" autoFill="0" autoLine="0" autoPict="0">
                <anchor moveWithCells="1">
                  <from>
                    <xdr:col>1</xdr:col>
                    <xdr:colOff>83820</xdr:colOff>
                    <xdr:row>9</xdr:row>
                    <xdr:rowOff>106680</xdr:rowOff>
                  </from>
                  <to>
                    <xdr:col>2</xdr:col>
                    <xdr:colOff>68580</xdr:colOff>
                    <xdr:row>11</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M86"/>
  <sheetViews>
    <sheetView showGridLines="0" zoomScale="115" zoomScaleNormal="115" workbookViewId="0">
      <selection activeCell="S18" sqref="S18"/>
    </sheetView>
  </sheetViews>
  <sheetFormatPr defaultColWidth="9.109375" defaultRowHeight="13.2" x14ac:dyDescent="0.25"/>
  <cols>
    <col min="1" max="1" width="2.44140625" style="65" customWidth="1"/>
    <col min="2" max="2" width="9.109375" style="65"/>
    <col min="3" max="3" width="12.5546875" style="65" customWidth="1"/>
    <col min="4" max="14" width="9.109375" style="65"/>
    <col min="15" max="15" width="10.44140625" style="65" customWidth="1"/>
    <col min="16" max="16" width="6.5546875" style="65" customWidth="1"/>
    <col min="17" max="16384" width="9.109375" style="65"/>
  </cols>
  <sheetData>
    <row r="1" spans="1:65" ht="15.6" x14ac:dyDescent="0.3">
      <c r="A1" s="99"/>
      <c r="B1" s="99"/>
      <c r="C1" s="99"/>
      <c r="D1" s="99"/>
      <c r="E1" s="99"/>
      <c r="F1" s="124"/>
      <c r="G1" s="99"/>
      <c r="H1" s="121"/>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row>
    <row r="2" spans="1:65" ht="20.399999999999999" x14ac:dyDescent="0.35">
      <c r="A2" s="99"/>
      <c r="B2" s="99"/>
      <c r="C2" s="99"/>
      <c r="D2" s="99"/>
      <c r="E2" s="99"/>
      <c r="F2" s="133"/>
      <c r="G2" s="99"/>
      <c r="H2" s="132" t="s">
        <v>627</v>
      </c>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row>
    <row r="3" spans="1:65" ht="15.6" x14ac:dyDescent="0.3">
      <c r="A3" s="99"/>
      <c r="B3" s="99"/>
      <c r="C3" s="99"/>
      <c r="D3" s="99"/>
      <c r="E3" s="99"/>
      <c r="F3" s="121"/>
      <c r="G3" s="99"/>
      <c r="H3" s="131"/>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row>
    <row r="4" spans="1:65" x14ac:dyDescent="0.25">
      <c r="A4" s="99"/>
      <c r="B4" s="99"/>
      <c r="C4" s="99"/>
      <c r="D4" s="99"/>
      <c r="E4" s="99"/>
      <c r="F4" s="129"/>
      <c r="G4" s="99"/>
      <c r="H4" s="131" t="s">
        <v>626</v>
      </c>
      <c r="I4" s="129"/>
      <c r="J4" s="12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row>
    <row r="5" spans="1:65" ht="20.399999999999999" x14ac:dyDescent="0.35">
      <c r="A5" s="99"/>
      <c r="B5" s="99"/>
      <c r="C5" s="99"/>
      <c r="D5" s="99"/>
      <c r="E5" s="99"/>
      <c r="F5" s="129"/>
      <c r="G5" s="99"/>
      <c r="H5" s="130" t="s">
        <v>625</v>
      </c>
      <c r="I5" s="129"/>
      <c r="J5" s="12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row>
    <row r="6" spans="1:65" ht="7.5" customHeight="1" x14ac:dyDescent="0.25">
      <c r="A6" s="99"/>
      <c r="B6" s="99"/>
      <c r="C6" s="99"/>
      <c r="D6" s="99"/>
      <c r="E6" s="99"/>
      <c r="F6" s="129"/>
      <c r="G6" s="129"/>
      <c r="H6" s="99"/>
      <c r="I6" s="129"/>
      <c r="J6" s="12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row>
    <row r="7" spans="1:65" s="125" customFormat="1" x14ac:dyDescent="0.3">
      <c r="A7" s="126"/>
      <c r="B7" s="126"/>
      <c r="C7" s="126"/>
      <c r="D7" s="126"/>
      <c r="E7" s="126"/>
      <c r="F7" s="126"/>
      <c r="G7" s="126"/>
      <c r="H7" s="128" t="s">
        <v>624</v>
      </c>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row>
    <row r="8" spans="1:65" s="125" customFormat="1" x14ac:dyDescent="0.3">
      <c r="A8" s="126"/>
      <c r="B8" s="126"/>
      <c r="C8" s="126"/>
      <c r="D8" s="126"/>
      <c r="E8" s="126"/>
      <c r="F8" s="128"/>
      <c r="G8" s="126"/>
      <c r="H8" s="128" t="s">
        <v>623</v>
      </c>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row>
    <row r="9" spans="1:65" s="125" customFormat="1" ht="12.75" customHeight="1" x14ac:dyDescent="0.3">
      <c r="A9" s="126"/>
      <c r="B9" s="126"/>
      <c r="C9" s="126"/>
      <c r="D9" s="126"/>
      <c r="E9" s="126"/>
      <c r="F9" s="127"/>
      <c r="G9" s="126"/>
      <c r="H9" s="126" t="s">
        <v>622</v>
      </c>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row>
    <row r="10" spans="1:65" s="125" customFormat="1" ht="12.75" customHeight="1" x14ac:dyDescent="0.3">
      <c r="A10" s="126"/>
      <c r="B10" s="126"/>
      <c r="C10" s="126"/>
      <c r="D10" s="126"/>
      <c r="E10" s="126"/>
      <c r="F10" s="127"/>
      <c r="G10" s="126"/>
      <c r="H10" s="126" t="s">
        <v>621</v>
      </c>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row>
    <row r="11" spans="1:65" ht="15.6" x14ac:dyDescent="0.3">
      <c r="A11" s="99"/>
      <c r="B11" s="99"/>
      <c r="C11" s="99"/>
      <c r="D11" s="99"/>
      <c r="E11" s="99"/>
      <c r="F11" s="124"/>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row>
    <row r="12" spans="1:65" ht="50.25" customHeight="1" x14ac:dyDescent="0.3">
      <c r="A12" s="99"/>
      <c r="B12" s="228" t="s">
        <v>620</v>
      </c>
      <c r="C12" s="228"/>
      <c r="D12" s="228"/>
      <c r="E12" s="228"/>
      <c r="F12" s="228"/>
      <c r="G12" s="228"/>
      <c r="H12" s="228"/>
      <c r="I12" s="228"/>
      <c r="J12" s="228"/>
      <c r="K12" s="228"/>
      <c r="L12" s="228"/>
      <c r="M12" s="228"/>
      <c r="N12" s="228"/>
      <c r="O12" s="228"/>
      <c r="P12" s="228"/>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row>
    <row r="13" spans="1:65" ht="15.6" x14ac:dyDescent="0.3">
      <c r="A13" s="99"/>
      <c r="B13" s="122"/>
      <c r="C13" s="122"/>
      <c r="D13" s="123"/>
      <c r="E13" s="123"/>
      <c r="F13" s="123"/>
      <c r="G13" s="123"/>
      <c r="H13" s="123"/>
      <c r="I13" s="123"/>
      <c r="J13" s="123"/>
      <c r="K13" s="123"/>
      <c r="L13" s="123"/>
      <c r="M13" s="122"/>
      <c r="N13" s="122"/>
      <c r="O13" s="122"/>
      <c r="P13" s="122"/>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row>
    <row r="14" spans="1:65" ht="63.75" customHeight="1" x14ac:dyDescent="0.3">
      <c r="A14" s="99"/>
      <c r="B14" s="228" t="s">
        <v>619</v>
      </c>
      <c r="C14" s="228"/>
      <c r="D14" s="228"/>
      <c r="E14" s="228"/>
      <c r="F14" s="228"/>
      <c r="G14" s="228"/>
      <c r="H14" s="228"/>
      <c r="I14" s="228"/>
      <c r="J14" s="228"/>
      <c r="K14" s="228"/>
      <c r="L14" s="228"/>
      <c r="M14" s="228"/>
      <c r="N14" s="228"/>
      <c r="O14" s="228"/>
      <c r="P14" s="228"/>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row>
    <row r="15" spans="1:65" x14ac:dyDescent="0.25">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row>
    <row r="16" spans="1:65" ht="15.6" x14ac:dyDescent="0.3">
      <c r="A16" s="99"/>
      <c r="B16" s="99"/>
      <c r="C16" s="99"/>
      <c r="D16" s="99"/>
      <c r="E16" s="99"/>
      <c r="F16" s="99"/>
      <c r="G16" s="99"/>
      <c r="H16" s="121" t="s">
        <v>618</v>
      </c>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row>
    <row r="17" spans="1:65" ht="15.6" x14ac:dyDescent="0.3">
      <c r="A17" s="99"/>
      <c r="B17" s="99"/>
      <c r="C17" s="99"/>
      <c r="D17" s="99"/>
      <c r="E17" s="99"/>
      <c r="F17" s="99"/>
      <c r="G17" s="99"/>
      <c r="H17" s="121" t="s">
        <v>617</v>
      </c>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row>
    <row r="18" spans="1:65" x14ac:dyDescent="0.25">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row>
    <row r="19" spans="1:65" ht="13.8" thickBot="1" x14ac:dyDescent="0.3">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row>
    <row r="20" spans="1:65" ht="25.2" thickBot="1" x14ac:dyDescent="0.45">
      <c r="A20" s="99"/>
      <c r="B20" s="120"/>
      <c r="C20" s="118"/>
      <c r="D20" s="118"/>
      <c r="E20" s="118"/>
      <c r="F20" s="118"/>
      <c r="G20" s="118"/>
      <c r="H20" s="119" t="s">
        <v>616</v>
      </c>
      <c r="I20" s="118"/>
      <c r="J20" s="118"/>
      <c r="K20" s="118"/>
      <c r="L20" s="118"/>
      <c r="M20" s="118"/>
      <c r="N20" s="118"/>
      <c r="O20" s="118"/>
      <c r="P20" s="117"/>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row>
    <row r="21" spans="1:65" x14ac:dyDescent="0.25">
      <c r="A21" s="99"/>
      <c r="B21" s="100"/>
      <c r="C21" s="100"/>
      <c r="D21" s="100"/>
      <c r="E21" s="100"/>
      <c r="F21" s="100"/>
      <c r="G21" s="100"/>
      <c r="H21" s="100"/>
      <c r="I21" s="100"/>
      <c r="J21" s="100"/>
      <c r="K21" s="100"/>
      <c r="L21" s="100"/>
      <c r="M21" s="100"/>
      <c r="N21" s="100"/>
      <c r="O21" s="100"/>
      <c r="P21" s="100"/>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row>
    <row r="22" spans="1:65" x14ac:dyDescent="0.25">
      <c r="A22" s="99"/>
      <c r="B22" s="100"/>
      <c r="C22" s="100" t="s">
        <v>615</v>
      </c>
      <c r="D22" s="100"/>
      <c r="E22" s="100"/>
      <c r="F22" s="100"/>
      <c r="G22" s="100"/>
      <c r="H22" s="100"/>
      <c r="I22" s="100"/>
      <c r="J22" s="100"/>
      <c r="K22" s="100"/>
      <c r="L22" s="100"/>
      <c r="M22" s="100"/>
      <c r="N22" s="100"/>
      <c r="O22" s="100"/>
      <c r="P22" s="100"/>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row>
    <row r="23" spans="1:65" x14ac:dyDescent="0.25">
      <c r="A23" s="99"/>
      <c r="B23" s="100"/>
      <c r="C23" s="116" t="s">
        <v>614</v>
      </c>
      <c r="D23" s="100"/>
      <c r="E23" s="100"/>
      <c r="F23" s="100"/>
      <c r="G23" s="100"/>
      <c r="H23" s="100"/>
      <c r="I23" s="100"/>
      <c r="J23" s="100"/>
      <c r="K23" s="100"/>
      <c r="L23" s="100"/>
      <c r="M23" s="100"/>
      <c r="N23" s="100"/>
      <c r="O23" s="100"/>
      <c r="P23" s="100"/>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row>
    <row r="24" spans="1:65" x14ac:dyDescent="0.25">
      <c r="A24" s="99"/>
      <c r="B24" s="100"/>
      <c r="C24" s="100" t="s">
        <v>613</v>
      </c>
      <c r="D24" s="100"/>
      <c r="E24" s="100"/>
      <c r="F24" s="100"/>
      <c r="G24" s="100"/>
      <c r="H24" s="100"/>
      <c r="I24" s="100"/>
      <c r="J24" s="100"/>
      <c r="K24" s="100"/>
      <c r="L24" s="100"/>
      <c r="M24" s="100"/>
      <c r="N24" s="100"/>
      <c r="O24" s="100"/>
      <c r="P24" s="100"/>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row>
    <row r="25" spans="1:65" x14ac:dyDescent="0.25">
      <c r="A25" s="99"/>
      <c r="B25" s="100"/>
      <c r="C25" s="100"/>
      <c r="D25" s="114" t="s">
        <v>612</v>
      </c>
      <c r="E25" s="100"/>
      <c r="F25" s="100"/>
      <c r="G25" s="100"/>
      <c r="H25" s="100"/>
      <c r="I25" s="100"/>
      <c r="J25" s="100"/>
      <c r="K25" s="100"/>
      <c r="L25" s="100"/>
      <c r="M25" s="100"/>
      <c r="N25" s="100"/>
      <c r="O25" s="100"/>
      <c r="P25" s="100"/>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row>
    <row r="26" spans="1:65" x14ac:dyDescent="0.25">
      <c r="A26" s="99"/>
      <c r="B26" s="100"/>
      <c r="C26" s="100"/>
      <c r="D26" s="115" t="s">
        <v>611</v>
      </c>
      <c r="E26" s="100"/>
      <c r="F26" s="100"/>
      <c r="G26" s="100"/>
      <c r="H26" s="100"/>
      <c r="I26" s="100"/>
      <c r="J26" s="100"/>
      <c r="K26" s="100"/>
      <c r="L26" s="100"/>
      <c r="M26" s="100"/>
      <c r="N26" s="100"/>
      <c r="O26" s="100"/>
      <c r="P26" s="100"/>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row>
    <row r="27" spans="1:65" x14ac:dyDescent="0.25">
      <c r="A27" s="99"/>
      <c r="B27" s="100"/>
      <c r="C27" s="100"/>
      <c r="D27" s="114" t="s">
        <v>610</v>
      </c>
      <c r="E27" s="100"/>
      <c r="F27" s="100"/>
      <c r="G27" s="100"/>
      <c r="H27" s="100"/>
      <c r="I27" s="100"/>
      <c r="J27" s="100"/>
      <c r="K27" s="100"/>
      <c r="L27" s="100"/>
      <c r="M27" s="100"/>
      <c r="N27" s="100"/>
      <c r="O27" s="100"/>
      <c r="P27" s="100"/>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row>
    <row r="28" spans="1:65" x14ac:dyDescent="0.25">
      <c r="A28" s="99"/>
      <c r="B28" s="100"/>
      <c r="C28" s="100"/>
      <c r="D28" s="113" t="s">
        <v>609</v>
      </c>
      <c r="E28" s="100"/>
      <c r="F28" s="100"/>
      <c r="G28" s="100"/>
      <c r="H28" s="100"/>
      <c r="I28" s="100"/>
      <c r="J28" s="100"/>
      <c r="K28" s="100"/>
      <c r="L28" s="100"/>
      <c r="M28" s="100"/>
      <c r="N28" s="100"/>
      <c r="O28" s="100"/>
      <c r="P28" s="100"/>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row>
    <row r="29" spans="1:65" x14ac:dyDescent="0.25">
      <c r="A29" s="99"/>
      <c r="B29" s="100"/>
      <c r="C29" s="100"/>
      <c r="D29" s="113" t="s">
        <v>608</v>
      </c>
      <c r="E29" s="100"/>
      <c r="F29" s="100"/>
      <c r="G29" s="100"/>
      <c r="H29" s="100"/>
      <c r="I29" s="100"/>
      <c r="J29" s="100"/>
      <c r="K29" s="100"/>
      <c r="L29" s="100"/>
      <c r="M29" s="100"/>
      <c r="N29" s="100"/>
      <c r="O29" s="100"/>
      <c r="P29" s="100"/>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row>
    <row r="30" spans="1:65" x14ac:dyDescent="0.25">
      <c r="A30" s="99"/>
      <c r="B30" s="100"/>
      <c r="C30" s="100" t="s">
        <v>607</v>
      </c>
      <c r="D30" s="100"/>
      <c r="E30" s="100"/>
      <c r="F30" s="100"/>
      <c r="G30" s="100"/>
      <c r="H30" s="100"/>
      <c r="I30" s="100"/>
      <c r="J30" s="100"/>
      <c r="K30" s="100"/>
      <c r="L30" s="100"/>
      <c r="M30" s="100"/>
      <c r="N30" s="100"/>
      <c r="O30" s="100"/>
      <c r="P30" s="100"/>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row>
    <row r="31" spans="1:65" x14ac:dyDescent="0.25">
      <c r="A31" s="99"/>
      <c r="B31" s="100"/>
      <c r="C31" s="100" t="s">
        <v>606</v>
      </c>
      <c r="D31" s="100"/>
      <c r="E31" s="100"/>
      <c r="F31" s="100"/>
      <c r="G31" s="100"/>
      <c r="H31" s="100"/>
      <c r="I31" s="100"/>
      <c r="J31" s="100"/>
      <c r="K31" s="100"/>
      <c r="L31" s="100"/>
      <c r="M31" s="100"/>
      <c r="N31" s="100"/>
      <c r="O31" s="100"/>
      <c r="P31" s="100"/>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row>
    <row r="32" spans="1:65" x14ac:dyDescent="0.25">
      <c r="A32" s="99"/>
      <c r="B32" s="100"/>
      <c r="C32" s="112" t="s">
        <v>605</v>
      </c>
      <c r="D32" s="108" t="s">
        <v>604</v>
      </c>
      <c r="E32" s="105"/>
      <c r="F32" s="104"/>
      <c r="G32" s="108" t="s">
        <v>603</v>
      </c>
      <c r="H32" s="105"/>
      <c r="I32" s="105"/>
      <c r="J32" s="105"/>
      <c r="K32" s="105"/>
      <c r="L32" s="105"/>
      <c r="M32" s="105"/>
      <c r="N32" s="105"/>
      <c r="O32" s="104"/>
      <c r="P32" s="100"/>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row>
    <row r="33" spans="1:65" x14ac:dyDescent="0.25">
      <c r="A33" s="99"/>
      <c r="B33" s="100"/>
      <c r="C33" s="100"/>
      <c r="D33" s="111" t="s">
        <v>602</v>
      </c>
      <c r="E33" s="110"/>
      <c r="F33" s="109"/>
      <c r="G33" s="111" t="s">
        <v>601</v>
      </c>
      <c r="H33" s="110"/>
      <c r="I33" s="110"/>
      <c r="J33" s="110"/>
      <c r="K33" s="110"/>
      <c r="L33" s="110"/>
      <c r="M33" s="110"/>
      <c r="N33" s="110"/>
      <c r="O33" s="109"/>
      <c r="P33" s="100"/>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row>
    <row r="34" spans="1:65" x14ac:dyDescent="0.25">
      <c r="A34" s="99"/>
      <c r="B34" s="100"/>
      <c r="C34" s="100"/>
      <c r="D34" s="111" t="s">
        <v>600</v>
      </c>
      <c r="E34" s="110"/>
      <c r="F34" s="109"/>
      <c r="G34" s="111" t="s">
        <v>599</v>
      </c>
      <c r="H34" s="110"/>
      <c r="I34" s="110"/>
      <c r="J34" s="110"/>
      <c r="K34" s="110"/>
      <c r="L34" s="110"/>
      <c r="M34" s="110"/>
      <c r="N34" s="110"/>
      <c r="O34" s="109"/>
      <c r="P34" s="100"/>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row>
    <row r="35" spans="1:65" x14ac:dyDescent="0.25">
      <c r="A35" s="99"/>
      <c r="B35" s="100"/>
      <c r="C35" s="100"/>
      <c r="D35" s="111" t="s">
        <v>598</v>
      </c>
      <c r="E35" s="110"/>
      <c r="F35" s="109"/>
      <c r="G35" s="111" t="s">
        <v>597</v>
      </c>
      <c r="H35" s="110"/>
      <c r="I35" s="110"/>
      <c r="J35" s="110"/>
      <c r="K35" s="110"/>
      <c r="L35" s="110"/>
      <c r="M35" s="110"/>
      <c r="N35" s="110"/>
      <c r="O35" s="109"/>
      <c r="P35" s="100"/>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row>
    <row r="36" spans="1:65" x14ac:dyDescent="0.25">
      <c r="A36" s="99"/>
      <c r="B36" s="100"/>
      <c r="C36" s="100"/>
      <c r="D36" s="108" t="s">
        <v>596</v>
      </c>
      <c r="E36" s="105"/>
      <c r="F36" s="104"/>
      <c r="G36" s="108" t="s">
        <v>595</v>
      </c>
      <c r="H36" s="105"/>
      <c r="I36" s="105"/>
      <c r="J36" s="105"/>
      <c r="K36" s="105"/>
      <c r="L36" s="105"/>
      <c r="M36" s="105"/>
      <c r="N36" s="105"/>
      <c r="O36" s="104"/>
      <c r="P36" s="100"/>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row>
    <row r="37" spans="1:65" x14ac:dyDescent="0.25">
      <c r="A37" s="99"/>
      <c r="B37" s="100"/>
      <c r="C37" s="100"/>
      <c r="D37" s="107" t="s">
        <v>594</v>
      </c>
      <c r="E37" s="105"/>
      <c r="F37" s="104"/>
      <c r="G37" s="106" t="s">
        <v>593</v>
      </c>
      <c r="H37" s="105"/>
      <c r="I37" s="105"/>
      <c r="J37" s="105"/>
      <c r="K37" s="105"/>
      <c r="L37" s="105"/>
      <c r="M37" s="105"/>
      <c r="N37" s="105"/>
      <c r="O37" s="104"/>
      <c r="P37" s="100"/>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row>
    <row r="38" spans="1:65" s="102" customFormat="1" ht="57.75" customHeight="1" x14ac:dyDescent="0.25">
      <c r="A38" s="103"/>
      <c r="B38" s="101"/>
      <c r="C38" s="101"/>
      <c r="D38" s="229" t="s">
        <v>592</v>
      </c>
      <c r="E38" s="230"/>
      <c r="F38" s="230"/>
      <c r="G38" s="230"/>
      <c r="H38" s="230"/>
      <c r="I38" s="230"/>
      <c r="J38" s="230"/>
      <c r="K38" s="230"/>
      <c r="L38" s="230"/>
      <c r="M38" s="230"/>
      <c r="N38" s="230"/>
      <c r="O38" s="231"/>
      <c r="P38" s="101"/>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row>
    <row r="39" spans="1:65" ht="13.8" x14ac:dyDescent="0.25">
      <c r="A39" s="99"/>
      <c r="B39" s="100"/>
      <c r="C39" s="101"/>
      <c r="D39" s="100"/>
      <c r="E39" s="100"/>
      <c r="F39" s="100"/>
      <c r="G39" s="100"/>
      <c r="H39" s="100"/>
      <c r="I39" s="100"/>
      <c r="J39" s="100"/>
      <c r="K39" s="100"/>
      <c r="L39" s="100"/>
      <c r="M39" s="100"/>
      <c r="N39" s="100"/>
      <c r="O39" s="100"/>
      <c r="P39" s="100"/>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row>
    <row r="40" spans="1:65" ht="13.8" x14ac:dyDescent="0.25">
      <c r="A40" s="99"/>
      <c r="B40" s="100"/>
      <c r="C40" s="101"/>
      <c r="D40" s="100"/>
      <c r="E40" s="100"/>
      <c r="F40" s="100"/>
      <c r="G40" s="100"/>
      <c r="H40" s="100"/>
      <c r="I40" s="100"/>
      <c r="J40" s="100"/>
      <c r="K40" s="100"/>
      <c r="L40" s="100"/>
      <c r="M40" s="100"/>
      <c r="N40" s="100"/>
      <c r="O40" s="100"/>
      <c r="P40" s="100"/>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row>
    <row r="41" spans="1:65" x14ac:dyDescent="0.25">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row>
    <row r="42" spans="1:65" x14ac:dyDescent="0.25">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row>
    <row r="43" spans="1:65" x14ac:dyDescent="0.25">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row>
    <row r="44" spans="1:65" x14ac:dyDescent="0.2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row>
    <row r="45" spans="1:65" x14ac:dyDescent="0.2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row>
    <row r="46" spans="1:65" x14ac:dyDescent="0.25">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row>
    <row r="47" spans="1:65" x14ac:dyDescent="0.25">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row>
    <row r="48" spans="1:65" x14ac:dyDescent="0.2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row>
    <row r="49" spans="1:65" x14ac:dyDescent="0.2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row>
    <row r="50" spans="1:65" x14ac:dyDescent="0.25">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row>
    <row r="51" spans="1:65" x14ac:dyDescent="0.25">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row>
    <row r="52" spans="1:65" x14ac:dyDescent="0.25">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row>
    <row r="53" spans="1:65" x14ac:dyDescent="0.25">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row>
    <row r="54" spans="1:65" x14ac:dyDescent="0.25">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row>
    <row r="55" spans="1:65" x14ac:dyDescent="0.25">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row>
    <row r="56" spans="1:65" x14ac:dyDescent="0.25">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row>
    <row r="57" spans="1:65" x14ac:dyDescent="0.2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row>
    <row r="58" spans="1:65" x14ac:dyDescent="0.2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row>
    <row r="59" spans="1:65" x14ac:dyDescent="0.2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row>
    <row r="60" spans="1:65" x14ac:dyDescent="0.2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row>
    <row r="61" spans="1:65" x14ac:dyDescent="0.25">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row>
    <row r="62" spans="1:65" x14ac:dyDescent="0.25">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row>
    <row r="63" spans="1:65" x14ac:dyDescent="0.2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row>
    <row r="64" spans="1:65" x14ac:dyDescent="0.25">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row>
    <row r="65" spans="1:65" x14ac:dyDescent="0.2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row>
    <row r="66" spans="1:65" x14ac:dyDescent="0.2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row>
    <row r="67" spans="1:65" x14ac:dyDescent="0.2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row>
    <row r="68" spans="1:65" x14ac:dyDescent="0.25">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row>
    <row r="69" spans="1:65" x14ac:dyDescent="0.2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row>
    <row r="70" spans="1:65" x14ac:dyDescent="0.2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row>
    <row r="71" spans="1:65" x14ac:dyDescent="0.2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99"/>
      <c r="BC71" s="99"/>
      <c r="BD71" s="99"/>
      <c r="BE71" s="99"/>
      <c r="BF71" s="99"/>
      <c r="BG71" s="99"/>
      <c r="BH71" s="99"/>
      <c r="BI71" s="99"/>
      <c r="BJ71" s="99"/>
      <c r="BK71" s="99"/>
      <c r="BL71" s="99"/>
      <c r="BM71" s="99"/>
    </row>
    <row r="72" spans="1:65" x14ac:dyDescent="0.2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row>
    <row r="73" spans="1:65" x14ac:dyDescent="0.2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row>
    <row r="74" spans="1:65" x14ac:dyDescent="0.2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row>
    <row r="75" spans="1:65" x14ac:dyDescent="0.2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row>
    <row r="76" spans="1:65" x14ac:dyDescent="0.2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row>
    <row r="77" spans="1:65"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c r="BE77" s="99"/>
      <c r="BF77" s="99"/>
      <c r="BG77" s="99"/>
      <c r="BH77" s="99"/>
      <c r="BI77" s="99"/>
      <c r="BJ77" s="99"/>
      <c r="BK77" s="99"/>
      <c r="BL77" s="99"/>
      <c r="BM77" s="99"/>
    </row>
    <row r="78" spans="1:65" x14ac:dyDescent="0.2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row>
    <row r="79" spans="1:65" x14ac:dyDescent="0.2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c r="BL79" s="99"/>
      <c r="BM79" s="99"/>
    </row>
    <row r="80" spans="1:65"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row>
    <row r="81" spans="1:65" x14ac:dyDescent="0.25">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row>
    <row r="82" spans="1:65" x14ac:dyDescent="0.25">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row>
    <row r="83" spans="1:65" x14ac:dyDescent="0.25">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row>
    <row r="84" spans="1:65" x14ac:dyDescent="0.25">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row>
    <row r="85" spans="1:65" x14ac:dyDescent="0.25">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row>
    <row r="86" spans="1:65" x14ac:dyDescent="0.25">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row>
  </sheetData>
  <mergeCells count="3">
    <mergeCell ref="B12:P12"/>
    <mergeCell ref="B14:P14"/>
    <mergeCell ref="D38:O38"/>
  </mergeCells>
  <printOptions horizontalCentered="1"/>
  <pageMargins left="0.75" right="0.75" top="1" bottom="1" header="0.5" footer="0.5"/>
  <pageSetup scale="58"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Z46"/>
  <sheetViews>
    <sheetView topLeftCell="A4" zoomScaleNormal="100" workbookViewId="0">
      <selection activeCell="E10" sqref="E10"/>
    </sheetView>
  </sheetViews>
  <sheetFormatPr defaultRowHeight="14.4" x14ac:dyDescent="0.3"/>
  <cols>
    <col min="1" max="1" width="2.88671875" customWidth="1"/>
    <col min="2" max="2" width="103.88671875" customWidth="1"/>
  </cols>
  <sheetData>
    <row r="1" spans="1:26" x14ac:dyDescent="0.3">
      <c r="A1" s="50"/>
      <c r="B1" s="50"/>
      <c r="C1" s="50"/>
      <c r="D1" s="50"/>
      <c r="E1" s="50"/>
      <c r="F1" s="50"/>
      <c r="G1" s="50"/>
      <c r="H1" s="50"/>
      <c r="I1" s="50"/>
      <c r="J1" s="50"/>
      <c r="K1" s="50"/>
      <c r="L1" s="50"/>
      <c r="M1" s="50"/>
      <c r="N1" s="50"/>
      <c r="O1" s="50"/>
      <c r="P1" s="50"/>
      <c r="Q1" s="50"/>
      <c r="R1" s="50"/>
      <c r="S1" s="50"/>
      <c r="T1" s="50"/>
      <c r="U1" s="50"/>
      <c r="V1" s="50"/>
      <c r="W1" s="50"/>
      <c r="X1" s="50"/>
      <c r="Y1" s="50"/>
      <c r="Z1" s="50"/>
    </row>
    <row r="2" spans="1:26" ht="22.8" x14ac:dyDescent="0.4">
      <c r="A2" s="50"/>
      <c r="B2" s="64" t="s">
        <v>534</v>
      </c>
      <c r="C2" s="50"/>
      <c r="D2" s="50"/>
      <c r="E2" s="50"/>
      <c r="F2" s="50"/>
      <c r="G2" s="50"/>
      <c r="H2" s="50"/>
      <c r="I2" s="50"/>
      <c r="J2" s="50"/>
      <c r="K2" s="50"/>
      <c r="L2" s="50"/>
      <c r="M2" s="50"/>
      <c r="N2" s="50"/>
      <c r="O2" s="50"/>
      <c r="P2" s="50"/>
      <c r="Q2" s="50"/>
      <c r="R2" s="50"/>
      <c r="S2" s="50"/>
      <c r="T2" s="50"/>
      <c r="U2" s="50"/>
      <c r="V2" s="50"/>
      <c r="W2" s="50"/>
      <c r="X2" s="50"/>
      <c r="Y2" s="50"/>
      <c r="Z2" s="50"/>
    </row>
    <row r="3" spans="1:26" ht="15.6" x14ac:dyDescent="0.3">
      <c r="A3" s="50"/>
      <c r="B3" s="63" t="s">
        <v>533</v>
      </c>
      <c r="C3" s="50"/>
      <c r="D3" s="50"/>
      <c r="E3" s="50"/>
      <c r="F3" s="50"/>
      <c r="G3" s="50"/>
      <c r="H3" s="50"/>
      <c r="I3" s="50"/>
      <c r="J3" s="50"/>
      <c r="K3" s="50"/>
      <c r="L3" s="50"/>
      <c r="M3" s="50"/>
      <c r="N3" s="50"/>
      <c r="O3" s="50"/>
      <c r="P3" s="50"/>
      <c r="Q3" s="50"/>
      <c r="R3" s="50"/>
      <c r="S3" s="50"/>
      <c r="T3" s="50"/>
      <c r="U3" s="50"/>
      <c r="V3" s="50"/>
      <c r="W3" s="50"/>
      <c r="X3" s="50"/>
      <c r="Y3" s="50"/>
      <c r="Z3" s="50"/>
    </row>
    <row r="4" spans="1:26" ht="15.6" x14ac:dyDescent="0.3">
      <c r="A4" s="50"/>
      <c r="B4" s="62"/>
      <c r="C4" s="50"/>
      <c r="D4" s="50"/>
      <c r="E4" s="50"/>
      <c r="F4" s="50"/>
      <c r="G4" s="50"/>
      <c r="H4" s="50"/>
      <c r="I4" s="50"/>
      <c r="J4" s="50"/>
      <c r="K4" s="50"/>
      <c r="L4" s="50"/>
      <c r="M4" s="50"/>
      <c r="N4" s="50"/>
      <c r="O4" s="50"/>
      <c r="P4" s="50"/>
      <c r="Q4" s="50"/>
      <c r="R4" s="50"/>
      <c r="S4" s="50"/>
      <c r="T4" s="50"/>
      <c r="U4" s="50"/>
      <c r="V4" s="50"/>
      <c r="W4" s="50"/>
      <c r="X4" s="50"/>
      <c r="Y4" s="50"/>
      <c r="Z4" s="50"/>
    </row>
    <row r="5" spans="1:26" ht="78" x14ac:dyDescent="0.3">
      <c r="A5" s="50"/>
      <c r="B5" s="61" t="s">
        <v>532</v>
      </c>
      <c r="C5" s="50"/>
      <c r="D5" s="50"/>
      <c r="E5" s="50"/>
      <c r="F5" s="50"/>
      <c r="G5" s="50"/>
      <c r="H5" s="50"/>
      <c r="I5" s="50"/>
      <c r="J5" s="50"/>
      <c r="K5" s="50"/>
      <c r="L5" s="50"/>
      <c r="M5" s="50"/>
      <c r="N5" s="50"/>
      <c r="O5" s="50"/>
      <c r="P5" s="50"/>
      <c r="Q5" s="50"/>
      <c r="R5" s="50"/>
      <c r="S5" s="50"/>
      <c r="T5" s="50"/>
      <c r="U5" s="50"/>
      <c r="V5" s="50"/>
      <c r="W5" s="50"/>
      <c r="X5" s="50"/>
      <c r="Y5" s="50"/>
      <c r="Z5" s="50"/>
    </row>
    <row r="6" spans="1:26" ht="15.6" x14ac:dyDescent="0.3">
      <c r="A6" s="50"/>
      <c r="B6" s="61"/>
      <c r="C6" s="50"/>
      <c r="D6" s="50"/>
      <c r="E6" s="50"/>
      <c r="F6" s="50"/>
      <c r="G6" s="50"/>
      <c r="H6" s="50"/>
      <c r="I6" s="50"/>
      <c r="J6" s="50"/>
      <c r="K6" s="50"/>
      <c r="L6" s="50"/>
      <c r="M6" s="50"/>
      <c r="N6" s="50"/>
      <c r="O6" s="50"/>
      <c r="P6" s="50"/>
      <c r="Q6" s="50"/>
      <c r="R6" s="50"/>
      <c r="S6" s="50"/>
      <c r="T6" s="50"/>
      <c r="U6" s="50"/>
      <c r="V6" s="50"/>
      <c r="W6" s="50"/>
      <c r="X6" s="50"/>
      <c r="Y6" s="50"/>
      <c r="Z6" s="50"/>
    </row>
    <row r="7" spans="1:26" ht="62.4" x14ac:dyDescent="0.3">
      <c r="A7" s="50"/>
      <c r="B7" s="56" t="s">
        <v>531</v>
      </c>
      <c r="C7" s="50"/>
      <c r="D7" s="50"/>
      <c r="E7" s="50"/>
      <c r="F7" s="50"/>
      <c r="G7" s="50"/>
      <c r="H7" s="50"/>
      <c r="I7" s="50"/>
      <c r="J7" s="50"/>
      <c r="K7" s="50"/>
      <c r="L7" s="50"/>
      <c r="M7" s="50"/>
      <c r="N7" s="50"/>
      <c r="O7" s="50"/>
      <c r="P7" s="50"/>
      <c r="Q7" s="50"/>
      <c r="R7" s="50"/>
      <c r="S7" s="50"/>
      <c r="T7" s="50"/>
      <c r="U7" s="50"/>
      <c r="V7" s="50"/>
      <c r="W7" s="50"/>
      <c r="X7" s="50"/>
      <c r="Y7" s="50"/>
      <c r="Z7" s="50"/>
    </row>
    <row r="8" spans="1:26" ht="15.6" x14ac:dyDescent="0.3">
      <c r="A8" s="50"/>
      <c r="B8" s="56"/>
      <c r="C8" s="50"/>
      <c r="D8" s="50"/>
      <c r="E8" s="50"/>
      <c r="F8" s="50"/>
      <c r="G8" s="50"/>
      <c r="H8" s="50"/>
      <c r="I8" s="50"/>
      <c r="J8" s="50"/>
      <c r="K8" s="50"/>
      <c r="L8" s="50"/>
      <c r="M8" s="50"/>
      <c r="N8" s="50"/>
      <c r="O8" s="50"/>
      <c r="P8" s="50"/>
      <c r="Q8" s="50"/>
      <c r="R8" s="50"/>
      <c r="S8" s="50"/>
      <c r="T8" s="50"/>
      <c r="U8" s="50"/>
      <c r="V8" s="50"/>
      <c r="W8" s="50"/>
      <c r="X8" s="50"/>
      <c r="Y8" s="50"/>
      <c r="Z8" s="50"/>
    </row>
    <row r="9" spans="1:26" ht="31.2" x14ac:dyDescent="0.3">
      <c r="A9" s="50"/>
      <c r="B9" s="56" t="s">
        <v>530</v>
      </c>
      <c r="C9" s="50"/>
      <c r="D9" s="50"/>
      <c r="E9" s="50"/>
      <c r="F9" s="50"/>
      <c r="G9" s="50"/>
      <c r="H9" s="50"/>
      <c r="I9" s="50"/>
      <c r="J9" s="50"/>
      <c r="K9" s="50"/>
      <c r="L9" s="50"/>
      <c r="M9" s="50"/>
      <c r="N9" s="50"/>
      <c r="O9" s="50"/>
      <c r="P9" s="50"/>
      <c r="Q9" s="50"/>
      <c r="R9" s="50"/>
      <c r="S9" s="50"/>
      <c r="T9" s="50"/>
      <c r="U9" s="50"/>
      <c r="V9" s="50"/>
      <c r="W9" s="50"/>
      <c r="X9" s="50"/>
      <c r="Y9" s="50"/>
      <c r="Z9" s="50"/>
    </row>
    <row r="10" spans="1:26" ht="15.6" x14ac:dyDescent="0.3">
      <c r="A10" s="50"/>
      <c r="B10" s="56"/>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171.6" x14ac:dyDescent="0.3">
      <c r="A11" s="50"/>
      <c r="B11" s="60" t="s">
        <v>529</v>
      </c>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15.6" x14ac:dyDescent="0.3">
      <c r="A12" s="50"/>
      <c r="B12" s="6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62.4" x14ac:dyDescent="0.3">
      <c r="A13" s="50"/>
      <c r="B13" s="60" t="s">
        <v>528</v>
      </c>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15.6" x14ac:dyDescent="0.3">
      <c r="A14" s="50"/>
      <c r="B14" s="60"/>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ht="15.6" x14ac:dyDescent="0.3">
      <c r="A15" s="50"/>
      <c r="B15" s="59" t="s">
        <v>527</v>
      </c>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5.6" x14ac:dyDescent="0.3">
      <c r="A16" s="50"/>
      <c r="B16" s="58"/>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ht="93.6" x14ac:dyDescent="0.3">
      <c r="A17" s="50"/>
      <c r="B17" s="56" t="s">
        <v>526</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ht="15.6" x14ac:dyDescent="0.3">
      <c r="A18" s="50"/>
      <c r="B18" s="57"/>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ht="124.8" x14ac:dyDescent="0.3">
      <c r="A19" s="50"/>
      <c r="B19" s="56" t="s">
        <v>525</v>
      </c>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6" ht="15.6" x14ac:dyDescent="0.3">
      <c r="A20" s="50"/>
      <c r="B20" s="56"/>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6" ht="93.6" x14ac:dyDescent="0.3">
      <c r="A21" s="50"/>
      <c r="B21" s="56" t="s">
        <v>524</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6" ht="15.6" x14ac:dyDescent="0.3">
      <c r="A22" s="50"/>
      <c r="B22" s="56"/>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26" ht="62.4" x14ac:dyDescent="0.3">
      <c r="A23" s="50"/>
      <c r="B23" s="55" t="s">
        <v>523</v>
      </c>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ht="15.6" x14ac:dyDescent="0.3">
      <c r="A24" s="50"/>
      <c r="B24" s="54"/>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ht="78" x14ac:dyDescent="0.3">
      <c r="A25" s="50"/>
      <c r="B25" s="53" t="s">
        <v>522</v>
      </c>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x14ac:dyDescent="0.3">
      <c r="A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ht="15.6" x14ac:dyDescent="0.3">
      <c r="A27" s="50"/>
      <c r="B27" s="52" t="s">
        <v>521</v>
      </c>
      <c r="C27" s="51"/>
      <c r="D27" s="51"/>
      <c r="E27" s="50"/>
      <c r="F27" s="50"/>
      <c r="G27" s="50"/>
      <c r="H27" s="50"/>
      <c r="I27" s="50"/>
      <c r="J27" s="50"/>
      <c r="K27" s="50"/>
      <c r="L27" s="50"/>
      <c r="M27" s="50"/>
      <c r="N27" s="50"/>
      <c r="O27" s="50"/>
      <c r="P27" s="50"/>
      <c r="Q27" s="50"/>
      <c r="R27" s="50"/>
      <c r="S27" s="50"/>
      <c r="T27" s="50"/>
      <c r="U27" s="50"/>
      <c r="V27" s="50"/>
      <c r="W27" s="50"/>
      <c r="X27" s="50"/>
      <c r="Y27" s="50"/>
      <c r="Z27" s="50"/>
    </row>
    <row r="28" spans="1:26" x14ac:dyDescent="0.3">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x14ac:dyDescent="0.3">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x14ac:dyDescent="0.3">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x14ac:dyDescent="0.3">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x14ac:dyDescent="0.3">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x14ac:dyDescent="0.3">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x14ac:dyDescent="0.3">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x14ac:dyDescent="0.3">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x14ac:dyDescent="0.3">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x14ac:dyDescent="0.3">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x14ac:dyDescent="0.3">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x14ac:dyDescent="0.3">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x14ac:dyDescent="0.3">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x14ac:dyDescent="0.3">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x14ac:dyDescent="0.3">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x14ac:dyDescent="0.3">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26" x14ac:dyDescent="0.3">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x14ac:dyDescent="0.3">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x14ac:dyDescent="0.3">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5"/>
  <sheetViews>
    <sheetView workbookViewId="0">
      <selection activeCell="N5" sqref="N5"/>
    </sheetView>
  </sheetViews>
  <sheetFormatPr defaultRowHeight="14.4" x14ac:dyDescent="0.3"/>
  <cols>
    <col min="2" max="2" width="18.88671875" bestFit="1" customWidth="1"/>
    <col min="3" max="14" width="12.77734375" customWidth="1"/>
    <col min="15" max="17" width="10.77734375" customWidth="1"/>
  </cols>
  <sheetData>
    <row r="1" spans="1:17" x14ac:dyDescent="0.3">
      <c r="A1" s="134"/>
      <c r="B1" s="135"/>
      <c r="C1" s="135"/>
      <c r="D1" s="136"/>
      <c r="E1" s="136"/>
      <c r="F1" s="137" t="s">
        <v>628</v>
      </c>
      <c r="G1" s="135"/>
      <c r="H1" s="135"/>
      <c r="I1" s="135"/>
      <c r="J1" s="135"/>
      <c r="K1" s="135"/>
      <c r="L1" s="135"/>
      <c r="M1" s="135"/>
      <c r="N1" s="135"/>
      <c r="O1" s="134"/>
      <c r="P1" s="134"/>
      <c r="Q1" s="134"/>
    </row>
    <row r="2" spans="1:17" ht="15" thickBot="1" x14ac:dyDescent="0.35">
      <c r="A2" s="138"/>
      <c r="B2" s="138"/>
      <c r="C2" s="138"/>
      <c r="D2" s="138"/>
      <c r="E2" s="138"/>
      <c r="F2" s="138"/>
      <c r="G2" s="138"/>
      <c r="H2" s="138"/>
      <c r="I2" s="138"/>
      <c r="J2" s="138"/>
      <c r="K2" s="138"/>
      <c r="L2" s="138"/>
      <c r="M2" s="138"/>
      <c r="N2" s="138"/>
      <c r="O2" s="138"/>
      <c r="P2" s="138"/>
      <c r="Q2" s="138"/>
    </row>
    <row r="3" spans="1:17" ht="15" thickBot="1" x14ac:dyDescent="0.35">
      <c r="A3" s="139"/>
      <c r="B3" s="140" t="s">
        <v>629</v>
      </c>
      <c r="C3" s="238"/>
      <c r="D3" s="239"/>
      <c r="E3" s="239"/>
      <c r="F3" s="239"/>
      <c r="G3" s="240"/>
      <c r="H3" s="138"/>
      <c r="I3" s="138"/>
      <c r="J3" s="138"/>
      <c r="K3" s="138"/>
      <c r="L3" s="138"/>
      <c r="M3" s="138"/>
      <c r="N3" s="138"/>
      <c r="O3" s="138"/>
      <c r="P3" s="138"/>
      <c r="Q3" s="138"/>
    </row>
    <row r="4" spans="1:17" ht="15" thickBot="1" x14ac:dyDescent="0.35">
      <c r="A4" s="139"/>
      <c r="B4" s="140"/>
      <c r="C4" s="138"/>
      <c r="D4" s="138"/>
      <c r="E4" s="138"/>
      <c r="F4" s="138"/>
      <c r="G4" s="138"/>
      <c r="H4" s="138"/>
      <c r="I4" s="138"/>
      <c r="J4" s="138"/>
      <c r="K4" s="138"/>
      <c r="L4" s="138"/>
      <c r="M4" s="138"/>
      <c r="N4" s="138"/>
      <c r="O4" s="138"/>
      <c r="P4" s="138"/>
      <c r="Q4" s="138"/>
    </row>
    <row r="5" spans="1:17" ht="15" thickBot="1" x14ac:dyDescent="0.35">
      <c r="A5" s="139"/>
      <c r="B5" s="140" t="s">
        <v>630</v>
      </c>
      <c r="C5" s="241" t="s">
        <v>82</v>
      </c>
      <c r="D5" s="242"/>
      <c r="E5" s="140" t="s">
        <v>631</v>
      </c>
      <c r="F5" s="241" t="s">
        <v>632</v>
      </c>
      <c r="G5" s="242"/>
      <c r="H5" s="138"/>
      <c r="I5" s="138"/>
      <c r="J5" s="138"/>
      <c r="K5" s="138"/>
      <c r="L5" s="138"/>
      <c r="M5" s="140" t="s">
        <v>633</v>
      </c>
      <c r="N5" s="138" t="s">
        <v>695</v>
      </c>
      <c r="O5" s="138"/>
      <c r="P5" s="138"/>
      <c r="Q5" s="138"/>
    </row>
    <row r="6" spans="1:17" x14ac:dyDescent="0.3">
      <c r="A6" s="139"/>
      <c r="B6" s="138"/>
      <c r="C6" s="138"/>
      <c r="D6" s="138"/>
      <c r="E6" s="138"/>
      <c r="F6" s="138"/>
      <c r="G6" s="138"/>
      <c r="H6" s="138"/>
      <c r="I6" s="138"/>
      <c r="J6" s="138"/>
      <c r="K6" s="138"/>
      <c r="L6" s="138"/>
      <c r="M6" s="138"/>
      <c r="N6" s="138"/>
      <c r="O6" s="138"/>
      <c r="P6" s="138"/>
      <c r="Q6" s="138"/>
    </row>
    <row r="7" spans="1:17" ht="15" thickBot="1" x14ac:dyDescent="0.35">
      <c r="A7" s="139"/>
      <c r="B7" s="138"/>
      <c r="C7" s="138"/>
      <c r="D7" s="138"/>
      <c r="E7" s="138"/>
      <c r="F7" s="138"/>
      <c r="G7" s="138"/>
      <c r="H7" s="138"/>
      <c r="I7" s="138"/>
      <c r="J7" s="138"/>
      <c r="K7" s="138"/>
      <c r="L7" s="138"/>
      <c r="M7" s="138"/>
      <c r="N7" s="138"/>
      <c r="O7" s="138"/>
      <c r="P7" s="138"/>
      <c r="Q7" s="138"/>
    </row>
    <row r="8" spans="1:17" ht="15" thickBot="1" x14ac:dyDescent="0.35">
      <c r="A8" s="139"/>
      <c r="B8" s="243" t="s">
        <v>634</v>
      </c>
      <c r="C8" s="244"/>
      <c r="D8" s="244"/>
      <c r="E8" s="244"/>
      <c r="F8" s="244"/>
      <c r="G8" s="245"/>
      <c r="H8" s="139"/>
      <c r="I8" s="243" t="s">
        <v>605</v>
      </c>
      <c r="J8" s="244"/>
      <c r="K8" s="244"/>
      <c r="L8" s="244"/>
      <c r="M8" s="244"/>
      <c r="N8" s="245"/>
      <c r="O8" s="138"/>
      <c r="P8" s="138"/>
      <c r="Q8" s="138"/>
    </row>
    <row r="9" spans="1:17" ht="29.4" thickBot="1" x14ac:dyDescent="0.35">
      <c r="A9" s="139"/>
      <c r="B9" s="141" t="s">
        <v>635</v>
      </c>
      <c r="C9" s="142" t="s">
        <v>636</v>
      </c>
      <c r="D9" s="142" t="s">
        <v>637</v>
      </c>
      <c r="E9" s="142" t="s">
        <v>638</v>
      </c>
      <c r="F9" s="142" t="s">
        <v>639</v>
      </c>
      <c r="G9" s="142" t="s">
        <v>640</v>
      </c>
      <c r="H9" s="139"/>
      <c r="I9" s="142" t="s">
        <v>641</v>
      </c>
      <c r="J9" s="142" t="s">
        <v>642</v>
      </c>
      <c r="K9" s="142" t="s">
        <v>643</v>
      </c>
      <c r="L9" s="142" t="s">
        <v>644</v>
      </c>
      <c r="M9" s="143" t="s">
        <v>645</v>
      </c>
      <c r="N9" s="143" t="s">
        <v>646</v>
      </c>
      <c r="O9" s="138"/>
      <c r="P9" s="138"/>
      <c r="Q9" s="138"/>
    </row>
    <row r="10" spans="1:17" ht="15" thickBot="1" x14ac:dyDescent="0.35">
      <c r="A10" s="139"/>
      <c r="B10" s="144"/>
      <c r="C10" s="144"/>
      <c r="D10" s="144"/>
      <c r="E10" s="144"/>
      <c r="F10" s="144"/>
      <c r="G10" s="144"/>
      <c r="H10" s="139"/>
      <c r="I10" s="144"/>
      <c r="J10" s="144"/>
      <c r="K10" s="144"/>
      <c r="L10" s="144"/>
      <c r="M10" s="144"/>
      <c r="N10" s="144"/>
      <c r="O10" s="138"/>
      <c r="P10" s="138"/>
      <c r="Q10" s="138"/>
    </row>
    <row r="11" spans="1:17" ht="15" thickBot="1" x14ac:dyDescent="0.35">
      <c r="A11" s="139"/>
      <c r="B11" s="145" t="s">
        <v>647</v>
      </c>
      <c r="C11" s="146">
        <v>1000</v>
      </c>
      <c r="D11" s="146">
        <v>12</v>
      </c>
      <c r="E11" s="146">
        <v>12</v>
      </c>
      <c r="F11" s="146">
        <v>145</v>
      </c>
      <c r="G11" s="144"/>
      <c r="H11" s="139"/>
      <c r="I11" s="147">
        <f>IF(C11="","",C11*SUM(CalcSummary!EF3:GB3))</f>
        <v>504.46433592289708</v>
      </c>
      <c r="J11" s="147">
        <f>IF(C11="","",C11*SUM(CalcSummary!BU3:DE3))</f>
        <v>349.57131495651072</v>
      </c>
      <c r="K11" s="147">
        <f>F26</f>
        <v>1165.9286718457943</v>
      </c>
      <c r="L11" s="147">
        <f>J26</f>
        <v>711.14262991302144</v>
      </c>
      <c r="M11" s="147">
        <f>IFERROR(K11+L11+F11,"")</f>
        <v>2022.0713017588157</v>
      </c>
      <c r="N11" s="147">
        <f>IF(C11="","",C11*MAX(CalcSummary!F3,CalcSummary!I3))</f>
        <v>2710.1134452841602</v>
      </c>
      <c r="O11" s="138"/>
      <c r="P11" s="138"/>
      <c r="Q11" s="138"/>
    </row>
    <row r="12" spans="1:17" ht="15" thickBot="1" x14ac:dyDescent="0.35">
      <c r="A12" s="148"/>
      <c r="B12" s="149"/>
      <c r="C12" s="150" t="s">
        <v>166</v>
      </c>
      <c r="D12" s="150">
        <f>IF(F5="With Buses",IF(C11="","",C11*CalcSummary!D3),0)</f>
        <v>12.3583616226183</v>
      </c>
      <c r="E12" s="150">
        <f>IF(F5="With Buses",IF(C11="","",C11*CalcSummary!G3),0)</f>
        <v>12.3583616226183</v>
      </c>
      <c r="F12" s="150">
        <f>IF(C11="","",C11*CalcSummary!B3)</f>
        <v>145.47740219843899</v>
      </c>
      <c r="G12" s="149"/>
      <c r="H12" s="139"/>
      <c r="I12" s="139"/>
      <c r="J12" s="139"/>
      <c r="K12" s="139"/>
      <c r="L12" s="150"/>
      <c r="M12" s="150"/>
      <c r="N12" s="149"/>
      <c r="O12" s="138"/>
      <c r="P12" s="138"/>
      <c r="Q12" s="138"/>
    </row>
    <row r="13" spans="1:17" ht="15" thickBot="1" x14ac:dyDescent="0.35">
      <c r="A13" s="139"/>
      <c r="B13" s="145" t="s">
        <v>648</v>
      </c>
      <c r="C13" s="146">
        <v>1000</v>
      </c>
      <c r="D13" s="146">
        <v>15</v>
      </c>
      <c r="E13" s="146">
        <v>15</v>
      </c>
      <c r="F13" s="146">
        <v>114</v>
      </c>
      <c r="G13" s="144"/>
      <c r="H13" s="139"/>
      <c r="I13" s="147">
        <f>IF(C13="","",C13*SUM(CalcSummary!EF4:GB4))</f>
        <v>336.64572955883955</v>
      </c>
      <c r="J13" s="147">
        <f>IF(C13="","",C13*SUM(CalcSummary!BU4:DE4))</f>
        <v>207.33771048867729</v>
      </c>
      <c r="K13" s="147">
        <f>F33</f>
        <v>802.2914591176791</v>
      </c>
      <c r="L13" s="147">
        <f>J33</f>
        <v>429.67542097735458</v>
      </c>
      <c r="M13" s="147">
        <f>IFERROR(K13+L13+F13,"")</f>
        <v>1345.9668800950337</v>
      </c>
      <c r="N13" s="147">
        <f>IF(C13="","",C13*MAX(CalcSummary!F4,CalcSummary!I4))</f>
        <v>1923.28756145441</v>
      </c>
      <c r="O13" s="138"/>
      <c r="P13" s="138"/>
      <c r="Q13" s="138"/>
    </row>
    <row r="14" spans="1:17" ht="15" thickBot="1" x14ac:dyDescent="0.35">
      <c r="A14" s="139"/>
      <c r="B14" s="144"/>
      <c r="C14" s="150" t="s">
        <v>166</v>
      </c>
      <c r="D14" s="150">
        <f>IF(F5="With Buses",IF(C13="","",C13*CalcSummary!D4),0)</f>
        <v>14.9147738387285</v>
      </c>
      <c r="E14" s="150">
        <f>IF(F5="With Buses",IF(C13="","",C13*CalcSummary!G4),0)</f>
        <v>14.9147738387285</v>
      </c>
      <c r="F14" s="150">
        <f>IF(C13="","",C13*CalcSummary!B4)</f>
        <v>113.636307659446</v>
      </c>
      <c r="G14" s="144"/>
      <c r="H14" s="139"/>
      <c r="I14" s="139"/>
      <c r="J14" s="139"/>
      <c r="K14" s="151"/>
      <c r="L14" s="151"/>
      <c r="M14" s="151"/>
      <c r="N14" s="144"/>
      <c r="O14" s="138"/>
      <c r="P14" s="138"/>
      <c r="Q14" s="138"/>
    </row>
    <row r="15" spans="1:17" ht="15" thickBot="1" x14ac:dyDescent="0.35">
      <c r="A15" s="139"/>
      <c r="B15" s="152" t="s">
        <v>649</v>
      </c>
      <c r="C15" s="146">
        <v>1000</v>
      </c>
      <c r="D15" s="146">
        <v>21</v>
      </c>
      <c r="E15" s="146">
        <v>21</v>
      </c>
      <c r="F15" s="146">
        <v>113</v>
      </c>
      <c r="G15" s="146">
        <v>170</v>
      </c>
      <c r="H15" s="139"/>
      <c r="I15" s="147">
        <f>IF(C15="","",C15*SUM(CalcSummary!EF5:GB5))</f>
        <v>315.186729267825</v>
      </c>
      <c r="J15" s="147">
        <f>IF(C15="","",C15*SUM(CalcSummary!BU5:DE5))</f>
        <v>208.005546730606</v>
      </c>
      <c r="K15" s="147">
        <f>G40</f>
        <v>934.37345853565012</v>
      </c>
      <c r="L15" s="147">
        <f>L40</f>
        <v>607.011093461212</v>
      </c>
      <c r="M15" s="147">
        <f>IFERROR(K15+L15+F15,"")</f>
        <v>1654.3845519968622</v>
      </c>
      <c r="N15" s="147">
        <f>IF(C15="","",C15*MAX(CalcSummary!F5,CalcSummary!I5))</f>
        <v>994.88732494626402</v>
      </c>
      <c r="O15" s="138"/>
      <c r="P15" s="138"/>
      <c r="Q15" s="138"/>
    </row>
    <row r="16" spans="1:17" ht="15" thickBot="1" x14ac:dyDescent="0.35">
      <c r="A16" s="139"/>
      <c r="B16" s="139"/>
      <c r="C16" s="150" t="s">
        <v>166</v>
      </c>
      <c r="D16" s="150">
        <f>IF(F5="With Buses",IF(C15="","",C15*CalcSummary!D5),0)</f>
        <v>21.3182672795012</v>
      </c>
      <c r="E16" s="150">
        <f>IF(F5="With Buses",IF(C15="","",C15*CalcSummary!G5),0)</f>
        <v>21.3182672795012</v>
      </c>
      <c r="F16" s="150">
        <f>IF(C15="","",C15*CalcSummary!B5)</f>
        <v>112.790656589213</v>
      </c>
      <c r="G16" s="151">
        <f>IF(C15="","",C15*CalcSummary!C5)</f>
        <v>187.01524440298499</v>
      </c>
      <c r="H16" s="139"/>
      <c r="I16" s="139"/>
      <c r="J16" s="139"/>
      <c r="K16" s="139"/>
      <c r="L16" s="139"/>
      <c r="M16" s="139"/>
      <c r="N16" s="139"/>
      <c r="O16" s="138"/>
      <c r="P16" s="138"/>
      <c r="Q16" s="138"/>
    </row>
    <row r="17" spans="1:17" ht="15" thickBot="1" x14ac:dyDescent="0.35">
      <c r="A17" s="139"/>
      <c r="B17" s="153"/>
      <c r="C17" s="153"/>
      <c r="D17" s="153"/>
      <c r="E17" s="153"/>
      <c r="F17" s="153"/>
      <c r="G17" s="153"/>
      <c r="H17" s="153"/>
      <c r="I17" s="153"/>
      <c r="J17" s="153"/>
      <c r="K17" s="153"/>
      <c r="L17" s="153"/>
      <c r="M17" s="153"/>
      <c r="N17" s="155" t="s">
        <v>694</v>
      </c>
      <c r="O17" s="199">
        <v>1.3</v>
      </c>
      <c r="P17" s="153"/>
      <c r="Q17" s="153"/>
    </row>
    <row r="18" spans="1:17" ht="15" thickBot="1" x14ac:dyDescent="0.35">
      <c r="A18" s="139"/>
      <c r="B18" s="153"/>
      <c r="C18" s="153"/>
      <c r="D18" s="153"/>
      <c r="E18" s="153"/>
      <c r="F18" s="153"/>
      <c r="G18" s="153"/>
      <c r="H18" s="153"/>
      <c r="I18" s="153"/>
      <c r="J18" s="153"/>
      <c r="K18" s="154">
        <f>IF(K11="",0,K11)+IF(K13="",0,K13)+IF(K15="",0,K15)</f>
        <v>2902.5935894991235</v>
      </c>
      <c r="L18" s="154">
        <f>IF(L11="",0,L11)+IF(L13="",0,L13)+IF(L15="",0,L15)</f>
        <v>1747.8291443515882</v>
      </c>
      <c r="M18" s="154">
        <f>IF(M11="",0,M11)+IF(M13="",0,M13)+IF(M15="",0,M15)</f>
        <v>5022.4227338507117</v>
      </c>
      <c r="N18" s="154">
        <f>IF(N11="",0,N11)+IF(N13="",0,N13)+IF(N15="",0,N15)</f>
        <v>5628.2883316848338</v>
      </c>
      <c r="O18" s="200">
        <f>N18*O17</f>
        <v>7316.7748311902842</v>
      </c>
      <c r="P18" s="153"/>
      <c r="Q18" s="153"/>
    </row>
    <row r="19" spans="1:17" x14ac:dyDescent="0.3">
      <c r="A19" s="139"/>
      <c r="B19" s="153"/>
      <c r="C19" s="153"/>
      <c r="D19" s="153"/>
      <c r="E19" s="153"/>
      <c r="F19" s="153"/>
      <c r="G19" s="153"/>
      <c r="H19" s="153"/>
      <c r="I19" s="153"/>
      <c r="J19" s="153"/>
      <c r="K19" s="153"/>
      <c r="L19" s="153"/>
      <c r="M19" s="153"/>
      <c r="N19" s="155"/>
      <c r="O19" s="155" t="s">
        <v>650</v>
      </c>
      <c r="P19" s="153"/>
      <c r="Q19" s="153"/>
    </row>
    <row r="20" spans="1:17" ht="15" thickBot="1" x14ac:dyDescent="0.35">
      <c r="A20" s="139"/>
      <c r="B20" s="153"/>
      <c r="C20" s="153"/>
      <c r="D20" s="153"/>
      <c r="E20" s="153"/>
      <c r="F20" s="153"/>
      <c r="G20" s="153"/>
      <c r="H20" s="153"/>
      <c r="I20" s="153"/>
      <c r="J20" s="153"/>
      <c r="K20" s="153"/>
      <c r="L20" s="153"/>
      <c r="M20" s="153"/>
      <c r="N20" s="153"/>
      <c r="O20" s="153"/>
      <c r="P20" s="153"/>
      <c r="Q20" s="153"/>
    </row>
    <row r="21" spans="1:17" ht="15" thickBot="1" x14ac:dyDescent="0.35">
      <c r="A21" s="139"/>
      <c r="B21" s="156"/>
      <c r="C21" s="246" t="s">
        <v>651</v>
      </c>
      <c r="D21" s="247"/>
      <c r="E21" s="247"/>
      <c r="F21" s="247"/>
      <c r="G21" s="247"/>
      <c r="H21" s="247"/>
      <c r="I21" s="247"/>
      <c r="J21" s="248"/>
      <c r="K21" s="157"/>
      <c r="L21" s="157"/>
      <c r="M21" s="157"/>
      <c r="N21" s="157"/>
      <c r="O21" s="157"/>
      <c r="P21" s="157"/>
      <c r="Q21" s="157"/>
    </row>
    <row r="22" spans="1:17" ht="15" thickBot="1" x14ac:dyDescent="0.35">
      <c r="A22" s="139"/>
      <c r="B22" s="156"/>
      <c r="C22" s="232" t="s">
        <v>652</v>
      </c>
      <c r="D22" s="233"/>
      <c r="E22" s="233"/>
      <c r="F22" s="234"/>
      <c r="G22" s="235" t="s">
        <v>653</v>
      </c>
      <c r="H22" s="236"/>
      <c r="I22" s="236"/>
      <c r="J22" s="237"/>
      <c r="K22" s="157"/>
      <c r="L22" s="157"/>
      <c r="M22" s="157"/>
      <c r="N22" s="157"/>
      <c r="O22" s="157"/>
      <c r="P22" s="157"/>
      <c r="Q22" s="157"/>
    </row>
    <row r="23" spans="1:17" ht="15" thickBot="1" x14ac:dyDescent="0.35">
      <c r="A23" s="139"/>
      <c r="B23" s="158" t="s">
        <v>654</v>
      </c>
      <c r="C23" s="159" t="s">
        <v>655</v>
      </c>
      <c r="D23" s="159" t="s">
        <v>656</v>
      </c>
      <c r="E23" s="159" t="s">
        <v>657</v>
      </c>
      <c r="F23" s="159" t="s">
        <v>658</v>
      </c>
      <c r="G23" s="159" t="s">
        <v>655</v>
      </c>
      <c r="H23" s="159" t="s">
        <v>656</v>
      </c>
      <c r="I23" s="159" t="s">
        <v>657</v>
      </c>
      <c r="J23" s="159" t="s">
        <v>659</v>
      </c>
      <c r="K23" s="157"/>
      <c r="L23" s="157"/>
      <c r="M23" s="157"/>
      <c r="N23" s="157"/>
      <c r="O23" s="157"/>
      <c r="P23" s="157"/>
      <c r="Q23" s="157"/>
    </row>
    <row r="24" spans="1:17" ht="15" thickBot="1" x14ac:dyDescent="0.35">
      <c r="A24" s="139"/>
      <c r="B24" s="160" t="s">
        <v>660</v>
      </c>
      <c r="C24" s="161">
        <f>I11</f>
        <v>504.46433592289708</v>
      </c>
      <c r="D24" s="162">
        <f>IF(D11="","",D11)</f>
        <v>12</v>
      </c>
      <c r="E24" s="162">
        <f>IF(F11="","",F11)</f>
        <v>145</v>
      </c>
      <c r="F24" s="163">
        <f>IFERROR(C24+D24+E24,"")</f>
        <v>661.46433592289713</v>
      </c>
      <c r="G24" s="161">
        <f>J11</f>
        <v>349.57131495651072</v>
      </c>
      <c r="H24" s="146"/>
      <c r="I24" s="164"/>
      <c r="J24" s="163">
        <f>IFERROR(G24+H24+I24,"")</f>
        <v>349.57131495651072</v>
      </c>
      <c r="K24" s="157"/>
      <c r="L24" s="157"/>
      <c r="M24" s="157"/>
      <c r="N24" s="157"/>
      <c r="O24" s="157"/>
      <c r="P24" s="157"/>
      <c r="Q24" s="157"/>
    </row>
    <row r="25" spans="1:17" ht="15" thickBot="1" x14ac:dyDescent="0.35">
      <c r="A25" s="165"/>
      <c r="B25" s="166" t="s">
        <v>661</v>
      </c>
      <c r="C25" s="167">
        <f>I11</f>
        <v>504.46433592289708</v>
      </c>
      <c r="D25" s="146"/>
      <c r="E25" s="168"/>
      <c r="F25" s="169">
        <f>IFERROR(C25+D25+E25,"")</f>
        <v>504.46433592289708</v>
      </c>
      <c r="G25" s="167">
        <f>J11</f>
        <v>349.57131495651072</v>
      </c>
      <c r="H25" s="167">
        <f>IF(E11="","",E11)</f>
        <v>12</v>
      </c>
      <c r="I25" s="168"/>
      <c r="J25" s="169">
        <f>IFERROR(G25+H25,"")</f>
        <v>361.57131495651072</v>
      </c>
      <c r="K25" s="157"/>
      <c r="L25" s="157"/>
      <c r="M25" s="157"/>
      <c r="N25" s="157"/>
      <c r="O25" s="157"/>
      <c r="P25" s="157"/>
      <c r="Q25" s="157"/>
    </row>
    <row r="26" spans="1:17" ht="15" thickBot="1" x14ac:dyDescent="0.35">
      <c r="A26" s="139"/>
      <c r="B26" s="153"/>
      <c r="C26" s="249" t="s">
        <v>662</v>
      </c>
      <c r="D26" s="250"/>
      <c r="E26" s="251"/>
      <c r="F26" s="170">
        <f>IFERROR(F24+F25,"")</f>
        <v>1165.9286718457943</v>
      </c>
      <c r="G26" s="250" t="s">
        <v>663</v>
      </c>
      <c r="H26" s="250"/>
      <c r="I26" s="251"/>
      <c r="J26" s="170">
        <f>IFERROR(J24+J25,"")</f>
        <v>711.14262991302144</v>
      </c>
      <c r="K26" s="157"/>
      <c r="L26" s="157"/>
      <c r="M26" s="157"/>
      <c r="N26" s="157"/>
      <c r="O26" s="157"/>
      <c r="P26" s="157"/>
      <c r="Q26" s="157"/>
    </row>
    <row r="27" spans="1:17" ht="15" thickBot="1" x14ac:dyDescent="0.35">
      <c r="A27" s="171"/>
      <c r="B27" s="157"/>
      <c r="C27" s="157"/>
      <c r="D27" s="157"/>
      <c r="E27" s="157"/>
      <c r="F27" s="157"/>
      <c r="G27" s="157"/>
      <c r="H27" s="157"/>
      <c r="I27" s="157"/>
      <c r="J27" s="157"/>
      <c r="K27" s="157"/>
      <c r="L27" s="157"/>
      <c r="M27" s="157"/>
      <c r="N27" s="157"/>
      <c r="O27" s="157"/>
      <c r="P27" s="157"/>
      <c r="Q27" s="157"/>
    </row>
    <row r="28" spans="1:17" ht="15" thickBot="1" x14ac:dyDescent="0.35">
      <c r="A28" s="171"/>
      <c r="B28" s="156"/>
      <c r="C28" s="246" t="s">
        <v>664</v>
      </c>
      <c r="D28" s="247"/>
      <c r="E28" s="247"/>
      <c r="F28" s="247"/>
      <c r="G28" s="247"/>
      <c r="H28" s="247"/>
      <c r="I28" s="247"/>
      <c r="J28" s="248"/>
      <c r="K28" s="157"/>
      <c r="L28" s="157"/>
      <c r="M28" s="157"/>
      <c r="N28" s="157"/>
      <c r="O28" s="157"/>
      <c r="P28" s="157"/>
      <c r="Q28" s="157"/>
    </row>
    <row r="29" spans="1:17" ht="15" thickBot="1" x14ac:dyDescent="0.35">
      <c r="A29" s="171"/>
      <c r="B29" s="156"/>
      <c r="C29" s="232" t="s">
        <v>652</v>
      </c>
      <c r="D29" s="233"/>
      <c r="E29" s="233"/>
      <c r="F29" s="234"/>
      <c r="G29" s="235" t="s">
        <v>653</v>
      </c>
      <c r="H29" s="236"/>
      <c r="I29" s="236"/>
      <c r="J29" s="237"/>
      <c r="K29" s="157"/>
      <c r="L29" s="157"/>
      <c r="M29" s="157"/>
      <c r="N29" s="157"/>
      <c r="O29" s="157"/>
      <c r="P29" s="157"/>
      <c r="Q29" s="157"/>
    </row>
    <row r="30" spans="1:17" ht="15" thickBot="1" x14ac:dyDescent="0.35">
      <c r="A30" s="171"/>
      <c r="B30" s="158" t="s">
        <v>654</v>
      </c>
      <c r="C30" s="158" t="s">
        <v>655</v>
      </c>
      <c r="D30" s="158" t="s">
        <v>656</v>
      </c>
      <c r="E30" s="158" t="s">
        <v>657</v>
      </c>
      <c r="F30" s="158" t="s">
        <v>658</v>
      </c>
      <c r="G30" s="159" t="s">
        <v>655</v>
      </c>
      <c r="H30" s="159" t="s">
        <v>656</v>
      </c>
      <c r="I30" s="159" t="s">
        <v>657</v>
      </c>
      <c r="J30" s="159" t="s">
        <v>659</v>
      </c>
      <c r="K30" s="157"/>
      <c r="L30" s="157"/>
      <c r="M30" s="157"/>
      <c r="N30" s="157"/>
      <c r="O30" s="157"/>
      <c r="P30" s="157"/>
      <c r="Q30" s="157"/>
    </row>
    <row r="31" spans="1:17" ht="15" thickBot="1" x14ac:dyDescent="0.35">
      <c r="A31" s="171"/>
      <c r="B31" s="160" t="s">
        <v>660</v>
      </c>
      <c r="C31" s="161">
        <f>I13</f>
        <v>336.64572955883955</v>
      </c>
      <c r="D31" s="162">
        <f>IF(D13="","",D13)</f>
        <v>15</v>
      </c>
      <c r="E31" s="162">
        <f>IF(F13="","",F13)</f>
        <v>114</v>
      </c>
      <c r="F31" s="163">
        <f>IFERROR(C31+D31+E31,"")</f>
        <v>465.64572955883955</v>
      </c>
      <c r="G31" s="172">
        <f>J13</f>
        <v>207.33771048867729</v>
      </c>
      <c r="H31" s="146"/>
      <c r="I31" s="164"/>
      <c r="J31" s="163">
        <f>IFERROR(G31+H31+I31,"")</f>
        <v>207.33771048867729</v>
      </c>
      <c r="K31" s="157"/>
      <c r="L31" s="157"/>
      <c r="M31" s="157"/>
      <c r="N31" s="157"/>
      <c r="O31" s="157"/>
      <c r="P31" s="157"/>
      <c r="Q31" s="157"/>
    </row>
    <row r="32" spans="1:17" ht="15" thickBot="1" x14ac:dyDescent="0.35">
      <c r="A32" s="171"/>
      <c r="B32" s="166" t="s">
        <v>661</v>
      </c>
      <c r="C32" s="167">
        <f>I13</f>
        <v>336.64572955883955</v>
      </c>
      <c r="D32" s="146"/>
      <c r="E32" s="168"/>
      <c r="F32" s="169">
        <f>IFERROR(C32+D32+E32,"")</f>
        <v>336.64572955883955</v>
      </c>
      <c r="G32" s="173">
        <f>J13</f>
        <v>207.33771048867729</v>
      </c>
      <c r="H32" s="167">
        <f>IF(E13="","",E13)</f>
        <v>15</v>
      </c>
      <c r="I32" s="168"/>
      <c r="J32" s="169">
        <f>IFERROR(G32+H32+I32,"")</f>
        <v>222.33771048867729</v>
      </c>
      <c r="K32" s="157"/>
      <c r="L32" s="157"/>
      <c r="M32" s="157"/>
      <c r="N32" s="157"/>
      <c r="O32" s="157"/>
      <c r="P32" s="157"/>
      <c r="Q32" s="157"/>
    </row>
    <row r="33" spans="1:17" ht="15" thickBot="1" x14ac:dyDescent="0.35">
      <c r="A33" s="171"/>
      <c r="B33" s="153"/>
      <c r="C33" s="249" t="s">
        <v>665</v>
      </c>
      <c r="D33" s="250"/>
      <c r="E33" s="251"/>
      <c r="F33" s="170">
        <f>IFERROR(F31+F32,"")</f>
        <v>802.2914591176791</v>
      </c>
      <c r="G33" s="250" t="s">
        <v>666</v>
      </c>
      <c r="H33" s="250"/>
      <c r="I33" s="251"/>
      <c r="J33" s="170">
        <f>IFERROR(J31+J32,"")</f>
        <v>429.67542097735458</v>
      </c>
      <c r="K33" s="157"/>
      <c r="L33" s="157"/>
      <c r="M33" s="157"/>
      <c r="N33" s="157"/>
      <c r="O33" s="157"/>
      <c r="P33" s="157"/>
      <c r="Q33" s="157"/>
    </row>
    <row r="34" spans="1:17" ht="15" thickBot="1" x14ac:dyDescent="0.35">
      <c r="A34" s="171"/>
      <c r="B34" s="157"/>
      <c r="C34" s="157"/>
      <c r="D34" s="157"/>
      <c r="E34" s="157"/>
      <c r="F34" s="157"/>
      <c r="G34" s="157"/>
      <c r="H34" s="157"/>
      <c r="I34" s="157"/>
      <c r="J34" s="157"/>
      <c r="K34" s="157"/>
      <c r="L34" s="157"/>
      <c r="M34" s="157"/>
      <c r="N34" s="157"/>
      <c r="O34" s="157"/>
      <c r="P34" s="157"/>
      <c r="Q34" s="157"/>
    </row>
    <row r="35" spans="1:17" ht="15" thickBot="1" x14ac:dyDescent="0.35">
      <c r="A35" s="171"/>
      <c r="B35" s="156"/>
      <c r="C35" s="246" t="s">
        <v>667</v>
      </c>
      <c r="D35" s="247"/>
      <c r="E35" s="247"/>
      <c r="F35" s="247"/>
      <c r="G35" s="247"/>
      <c r="H35" s="247"/>
      <c r="I35" s="247"/>
      <c r="J35" s="247"/>
      <c r="K35" s="247"/>
      <c r="L35" s="248"/>
      <c r="M35" s="157"/>
      <c r="N35" s="157"/>
      <c r="O35" s="157"/>
      <c r="P35" s="157"/>
      <c r="Q35" s="157"/>
    </row>
    <row r="36" spans="1:17" ht="15" thickBot="1" x14ac:dyDescent="0.35">
      <c r="A36" s="171"/>
      <c r="B36" s="156"/>
      <c r="C36" s="257" t="s">
        <v>652</v>
      </c>
      <c r="D36" s="258"/>
      <c r="E36" s="258"/>
      <c r="F36" s="258"/>
      <c r="G36" s="259"/>
      <c r="H36" s="257" t="s">
        <v>653</v>
      </c>
      <c r="I36" s="258"/>
      <c r="J36" s="258"/>
      <c r="K36" s="258"/>
      <c r="L36" s="259"/>
      <c r="M36" s="157"/>
      <c r="N36" s="157"/>
      <c r="O36" s="157"/>
      <c r="P36" s="157"/>
      <c r="Q36" s="157"/>
    </row>
    <row r="37" spans="1:17" ht="15" thickBot="1" x14ac:dyDescent="0.35">
      <c r="A37" s="171"/>
      <c r="B37" s="158" t="s">
        <v>654</v>
      </c>
      <c r="C37" s="158" t="s">
        <v>655</v>
      </c>
      <c r="D37" s="158" t="s">
        <v>656</v>
      </c>
      <c r="E37" s="158" t="s">
        <v>657</v>
      </c>
      <c r="F37" s="158" t="s">
        <v>668</v>
      </c>
      <c r="G37" s="158" t="s">
        <v>658</v>
      </c>
      <c r="H37" s="158" t="s">
        <v>655</v>
      </c>
      <c r="I37" s="158" t="s">
        <v>656</v>
      </c>
      <c r="J37" s="158" t="s">
        <v>657</v>
      </c>
      <c r="K37" s="158" t="s">
        <v>668</v>
      </c>
      <c r="L37" s="158" t="s">
        <v>659</v>
      </c>
      <c r="M37" s="157"/>
      <c r="N37" s="157"/>
      <c r="O37" s="157"/>
      <c r="P37" s="157"/>
      <c r="Q37" s="157"/>
    </row>
    <row r="38" spans="1:17" ht="15" thickBot="1" x14ac:dyDescent="0.35">
      <c r="A38" s="171"/>
      <c r="B38" s="174" t="s">
        <v>660</v>
      </c>
      <c r="C38" s="161">
        <f>I15</f>
        <v>315.186729267825</v>
      </c>
      <c r="D38" s="175">
        <f>IF(D15="","",D15)</f>
        <v>21</v>
      </c>
      <c r="E38" s="162">
        <f>IF(F15="","",F15)</f>
        <v>113</v>
      </c>
      <c r="F38" s="162">
        <f>IF(G15="","",G15)</f>
        <v>170</v>
      </c>
      <c r="G38" s="163">
        <f>IFERROR(F38+C38+D38+E38,"")</f>
        <v>619.18672926782506</v>
      </c>
      <c r="H38" s="176">
        <f>J15</f>
        <v>208.005546730606</v>
      </c>
      <c r="I38" s="146"/>
      <c r="J38" s="177"/>
      <c r="K38" s="178"/>
      <c r="L38" s="163">
        <f>IFERROR(K38+H38+I38+J38,"")</f>
        <v>208.005546730606</v>
      </c>
      <c r="M38" s="157"/>
      <c r="N38" s="157"/>
      <c r="O38" s="157"/>
      <c r="P38" s="157"/>
      <c r="Q38" s="157"/>
    </row>
    <row r="39" spans="1:17" ht="15" thickBot="1" x14ac:dyDescent="0.35">
      <c r="A39" s="171"/>
      <c r="B39" s="179" t="s">
        <v>661</v>
      </c>
      <c r="C39" s="180">
        <f>I15</f>
        <v>315.186729267825</v>
      </c>
      <c r="D39" s="146"/>
      <c r="E39" s="181"/>
      <c r="F39" s="168"/>
      <c r="G39" s="169">
        <f>IFERROR(F39+C39+D39+E39,"")</f>
        <v>315.186729267825</v>
      </c>
      <c r="H39" s="167">
        <f>J15</f>
        <v>208.005546730606</v>
      </c>
      <c r="I39" s="182">
        <f>IF(E15="","",E15)</f>
        <v>21</v>
      </c>
      <c r="J39" s="168"/>
      <c r="K39" s="183">
        <f>IF(G15="","",G15)</f>
        <v>170</v>
      </c>
      <c r="L39" s="169">
        <f>IFERROR(K39+H39+I39+J39,"")</f>
        <v>399.005546730606</v>
      </c>
      <c r="M39" s="157"/>
      <c r="N39" s="157"/>
      <c r="O39" s="157"/>
      <c r="P39" s="157"/>
      <c r="Q39" s="157"/>
    </row>
    <row r="40" spans="1:17" ht="15" thickBot="1" x14ac:dyDescent="0.35">
      <c r="A40" s="171"/>
      <c r="B40" s="184"/>
      <c r="C40" s="260" t="s">
        <v>669</v>
      </c>
      <c r="D40" s="261"/>
      <c r="E40" s="261"/>
      <c r="F40" s="262"/>
      <c r="G40" s="170">
        <f>IFERROR(G38+G39,"")</f>
        <v>934.37345853565012</v>
      </c>
      <c r="H40" s="260" t="s">
        <v>670</v>
      </c>
      <c r="I40" s="261"/>
      <c r="J40" s="261"/>
      <c r="K40" s="262"/>
      <c r="L40" s="170">
        <f>IFERROR(L38+L39,"")</f>
        <v>607.011093461212</v>
      </c>
      <c r="M40" s="157"/>
      <c r="N40" s="157"/>
      <c r="O40" s="157"/>
      <c r="P40" s="157"/>
      <c r="Q40" s="157"/>
    </row>
    <row r="41" spans="1:17" ht="15" thickBot="1" x14ac:dyDescent="0.35">
      <c r="A41" s="171"/>
      <c r="B41" s="184"/>
      <c r="C41" s="184"/>
      <c r="D41" s="184"/>
      <c r="E41" s="184"/>
      <c r="F41" s="184"/>
      <c r="G41" s="184"/>
      <c r="H41" s="184"/>
      <c r="I41" s="184"/>
      <c r="J41" s="184"/>
      <c r="K41" s="184"/>
      <c r="L41" s="184"/>
      <c r="M41" s="184"/>
      <c r="N41" s="184"/>
      <c r="O41" s="184"/>
      <c r="P41" s="184"/>
      <c r="Q41" s="184"/>
    </row>
    <row r="42" spans="1:17" ht="15" customHeight="1" thickBot="1" x14ac:dyDescent="0.35">
      <c r="A42" s="171"/>
      <c r="B42" s="252" t="s">
        <v>671</v>
      </c>
      <c r="C42" s="253"/>
      <c r="D42" s="253"/>
      <c r="E42" s="253"/>
      <c r="F42" s="253"/>
      <c r="G42" s="253"/>
      <c r="H42" s="253"/>
      <c r="I42" s="253"/>
      <c r="J42" s="253"/>
      <c r="K42" s="253"/>
      <c r="L42" s="254"/>
      <c r="M42" s="184"/>
      <c r="N42" s="184"/>
      <c r="O42" s="184"/>
      <c r="P42" s="184"/>
      <c r="Q42" s="184"/>
    </row>
    <row r="43" spans="1:17" ht="15" customHeight="1" thickBot="1" x14ac:dyDescent="0.35">
      <c r="A43" s="186"/>
      <c r="B43" s="186"/>
      <c r="C43" s="186"/>
      <c r="D43" s="186"/>
      <c r="E43" s="186"/>
      <c r="F43" s="186"/>
      <c r="G43" s="186"/>
      <c r="H43" s="186"/>
      <c r="I43" s="186"/>
      <c r="J43" s="186"/>
      <c r="K43" s="186"/>
      <c r="L43" s="186"/>
      <c r="M43" s="184"/>
      <c r="N43" s="184"/>
      <c r="O43" s="184"/>
      <c r="P43" s="184"/>
      <c r="Q43" s="184"/>
    </row>
    <row r="44" spans="1:17" ht="15" thickBot="1" x14ac:dyDescent="0.35">
      <c r="A44" s="187"/>
      <c r="B44" s="255" t="s">
        <v>672</v>
      </c>
      <c r="C44" s="256"/>
      <c r="D44" s="187"/>
      <c r="E44" s="187"/>
      <c r="F44" s="187"/>
      <c r="G44" s="187"/>
      <c r="H44" s="187"/>
      <c r="I44" s="187"/>
      <c r="J44" s="187"/>
      <c r="K44" s="187"/>
      <c r="L44" s="187"/>
      <c r="M44" s="188"/>
      <c r="N44" s="188"/>
      <c r="O44" s="188"/>
      <c r="P44" s="188"/>
      <c r="Q44" s="188"/>
    </row>
    <row r="45" spans="1:17" x14ac:dyDescent="0.3">
      <c r="A45" s="185"/>
      <c r="B45" s="193" t="s">
        <v>243</v>
      </c>
      <c r="C45" s="192">
        <f>$C$11*(CalcSummary!J3 + CalcSummary!EE3) + $C$13*(CalcSummary!J4 + CalcSummary!EE4) + $C$15*(CalcSummary!J5 + CalcSummary!EE5)</f>
        <v>4.6239063228100248</v>
      </c>
      <c r="D45" s="187"/>
      <c r="E45" s="187"/>
      <c r="F45" s="187"/>
      <c r="G45" s="187"/>
      <c r="H45" s="185"/>
      <c r="I45" s="185"/>
      <c r="J45" s="185"/>
      <c r="K45" s="185"/>
      <c r="L45" s="185"/>
      <c r="M45" s="188"/>
      <c r="N45" s="188"/>
      <c r="O45" s="188"/>
      <c r="P45" s="188"/>
      <c r="Q45" s="188"/>
    </row>
    <row r="46" spans="1:17" x14ac:dyDescent="0.3">
      <c r="A46" s="185"/>
      <c r="B46" s="190" t="s">
        <v>245</v>
      </c>
      <c r="C46" s="192">
        <f>$C$11*(CalcSummary!K3 + CalcSummary!EF3) + $C$13*(CalcSummary!K4 + CalcSummary!EF4) + $C$15*(CalcSummary!K5 + CalcSummary!EF5)</f>
        <v>5.2107251441807163</v>
      </c>
      <c r="D46" s="187"/>
      <c r="E46" s="187"/>
      <c r="F46" s="187"/>
      <c r="G46" s="187"/>
      <c r="H46" s="185"/>
      <c r="I46" s="185"/>
      <c r="J46" s="185"/>
      <c r="K46" s="185"/>
      <c r="L46" s="185"/>
      <c r="M46" s="188"/>
      <c r="N46" s="188"/>
      <c r="O46" s="188"/>
      <c r="P46" s="188"/>
      <c r="Q46" s="188"/>
    </row>
    <row r="47" spans="1:17" x14ac:dyDescent="0.3">
      <c r="A47" s="185"/>
      <c r="B47" s="190" t="s">
        <v>244</v>
      </c>
      <c r="C47" s="192">
        <f>$C$11*(CalcSummary!L3 + CalcSummary!EG3) + $C$13*(CalcSummary!L4 + CalcSummary!EG4) + $C$15*(CalcSummary!L5 + CalcSummary!EG5)</f>
        <v>1.6852991428980941</v>
      </c>
      <c r="D47" s="187"/>
      <c r="E47" s="187"/>
      <c r="F47" s="187"/>
      <c r="G47" s="187"/>
      <c r="H47" s="185"/>
      <c r="I47" s="185"/>
      <c r="J47" s="185"/>
      <c r="K47" s="185"/>
      <c r="L47" s="185"/>
      <c r="M47" s="188"/>
      <c r="N47" s="188"/>
      <c r="O47" s="188"/>
      <c r="P47" s="188"/>
      <c r="Q47" s="188"/>
    </row>
    <row r="48" spans="1:17" x14ac:dyDescent="0.3">
      <c r="A48" s="186"/>
      <c r="B48" s="190" t="s">
        <v>246</v>
      </c>
      <c r="C48" s="192">
        <f>$C$11*(CalcSummary!M3 + CalcSummary!EH3) + $C$13*(CalcSummary!M4 + CalcSummary!EH4) + $C$15*(CalcSummary!M5 + CalcSummary!EH5)</f>
        <v>4.3699150403827201</v>
      </c>
      <c r="D48" s="187"/>
      <c r="E48" s="187"/>
      <c r="F48" s="187"/>
      <c r="G48" s="187"/>
      <c r="H48" s="186"/>
      <c r="I48" s="186"/>
      <c r="J48" s="186"/>
      <c r="K48" s="186"/>
      <c r="L48" s="186"/>
      <c r="M48" s="188"/>
      <c r="N48" s="188"/>
      <c r="O48" s="188"/>
      <c r="P48" s="188"/>
      <c r="Q48" s="188"/>
    </row>
    <row r="49" spans="1:17" x14ac:dyDescent="0.3">
      <c r="A49" s="186"/>
      <c r="B49" s="190" t="s">
        <v>247</v>
      </c>
      <c r="C49" s="192">
        <f>$C$11*(CalcSummary!N3 + CalcSummary!EI3) + $C$13*(CalcSummary!N4 + CalcSummary!EI4) + $C$15*(CalcSummary!N5 + CalcSummary!EI5)</f>
        <v>3.8687812045735872</v>
      </c>
      <c r="D49" s="187"/>
      <c r="E49" s="187"/>
      <c r="F49" s="187"/>
      <c r="G49" s="187"/>
      <c r="H49" s="186"/>
      <c r="I49" s="186"/>
      <c r="J49" s="186"/>
      <c r="K49" s="186"/>
      <c r="L49" s="186"/>
      <c r="M49" s="188"/>
      <c r="N49" s="188"/>
      <c r="O49" s="188"/>
      <c r="P49" s="188"/>
      <c r="Q49" s="188"/>
    </row>
    <row r="50" spans="1:17" x14ac:dyDescent="0.3">
      <c r="A50" s="186"/>
      <c r="B50" s="190" t="s">
        <v>248</v>
      </c>
      <c r="C50" s="192">
        <f>$C$11*(CalcSummary!O3 + CalcSummary!EJ3) + $C$13*(CalcSummary!O4 + CalcSummary!EJ4) + $C$15*(CalcSummary!O5 + CalcSummary!EJ5)</f>
        <v>6.8473360489690487</v>
      </c>
      <c r="D50" s="187"/>
      <c r="E50" s="187"/>
      <c r="F50" s="187"/>
      <c r="G50" s="187"/>
      <c r="H50" s="186"/>
      <c r="I50" s="186"/>
      <c r="J50" s="186"/>
      <c r="K50" s="186"/>
      <c r="L50" s="186"/>
      <c r="M50" s="188"/>
      <c r="N50" s="188"/>
      <c r="O50" s="188"/>
      <c r="P50" s="188"/>
      <c r="Q50" s="188"/>
    </row>
    <row r="51" spans="1:17" x14ac:dyDescent="0.3">
      <c r="A51" s="186"/>
      <c r="B51" s="190" t="s">
        <v>249</v>
      </c>
      <c r="C51" s="192">
        <f>$C$11*(CalcSummary!P3 + CalcSummary!EK3) + $C$13*(CalcSummary!P4 + CalcSummary!EK4) + $C$15*(CalcSummary!P5 + CalcSummary!EK5)</f>
        <v>4.7606401878946381</v>
      </c>
      <c r="D51" s="187"/>
      <c r="E51" s="187"/>
      <c r="F51" s="187"/>
      <c r="G51" s="187"/>
      <c r="H51" s="186"/>
      <c r="I51" s="186"/>
      <c r="J51" s="186"/>
      <c r="K51" s="186"/>
      <c r="L51" s="186"/>
      <c r="M51" s="188"/>
      <c r="N51" s="188"/>
      <c r="O51" s="188"/>
      <c r="P51" s="188"/>
      <c r="Q51" s="188"/>
    </row>
    <row r="52" spans="1:17" x14ac:dyDescent="0.3">
      <c r="A52" s="157"/>
      <c r="B52" s="190" t="s">
        <v>250</v>
      </c>
      <c r="C52" s="192">
        <f>$C$11*(CalcSummary!Q3 + CalcSummary!EL3) + $C$13*(CalcSummary!Q4 + CalcSummary!EL4) + $C$15*(CalcSummary!Q5 + CalcSummary!EL5)</f>
        <v>9.7581552006160468</v>
      </c>
      <c r="D52" s="187"/>
      <c r="E52" s="187"/>
      <c r="F52" s="187"/>
      <c r="G52" s="187"/>
      <c r="H52" s="188"/>
      <c r="I52" s="188"/>
      <c r="J52" s="188"/>
      <c r="K52" s="188"/>
      <c r="L52" s="188"/>
      <c r="M52" s="188"/>
      <c r="N52" s="188"/>
      <c r="O52" s="188"/>
      <c r="P52" s="188"/>
      <c r="Q52" s="188"/>
    </row>
    <row r="53" spans="1:17" x14ac:dyDescent="0.3">
      <c r="A53" s="189"/>
      <c r="B53" s="190" t="s">
        <v>251</v>
      </c>
      <c r="C53" s="192">
        <f>$C$11*(CalcSummary!R3 + CalcSummary!EM3) + $C$13*(CalcSummary!R4 + CalcSummary!EM4) + $C$15*(CalcSummary!R5 + CalcSummary!EM5)</f>
        <v>8.7807015638028609</v>
      </c>
      <c r="D53" s="187"/>
      <c r="E53" s="187"/>
      <c r="F53" s="187"/>
      <c r="G53" s="187"/>
      <c r="H53" s="188"/>
      <c r="I53" s="188"/>
      <c r="J53" s="188"/>
      <c r="K53" s="188"/>
      <c r="L53" s="188"/>
      <c r="M53" s="188"/>
      <c r="N53" s="188"/>
      <c r="O53" s="188"/>
      <c r="P53" s="188"/>
      <c r="Q53" s="188"/>
    </row>
    <row r="54" spans="1:17" x14ac:dyDescent="0.3">
      <c r="A54" s="189"/>
      <c r="B54" s="190" t="s">
        <v>252</v>
      </c>
      <c r="C54" s="192">
        <f>$C$11*(CalcSummary!S3 + CalcSummary!EN3) + $C$13*(CalcSummary!S4 + CalcSummary!EN4) + $C$15*(CalcSummary!S5 + CalcSummary!EN5)</f>
        <v>7.5868234553739278</v>
      </c>
      <c r="D54" s="187"/>
      <c r="E54" s="187"/>
      <c r="F54" s="187"/>
      <c r="G54" s="187"/>
      <c r="H54" s="188"/>
      <c r="I54" s="188"/>
      <c r="J54" s="188"/>
      <c r="K54" s="188"/>
      <c r="L54" s="188"/>
      <c r="M54" s="188"/>
      <c r="N54" s="188"/>
      <c r="O54" s="188"/>
      <c r="P54" s="188"/>
      <c r="Q54" s="188"/>
    </row>
    <row r="55" spans="1:17" x14ac:dyDescent="0.3">
      <c r="A55" s="189"/>
      <c r="B55" s="190" t="s">
        <v>253</v>
      </c>
      <c r="C55" s="192">
        <f>$C$11*(CalcSummary!T3 + CalcSummary!EO3) + $C$13*(CalcSummary!T4 + CalcSummary!EO4) + $C$15*(CalcSummary!T5 + CalcSummary!EO5)</f>
        <v>5.76821125805224</v>
      </c>
      <c r="D55" s="187"/>
      <c r="E55" s="187"/>
      <c r="F55" s="187"/>
      <c r="G55" s="187"/>
      <c r="H55" s="188"/>
      <c r="I55" s="188"/>
      <c r="J55" s="188"/>
      <c r="K55" s="188"/>
      <c r="L55" s="188"/>
      <c r="M55" s="188"/>
      <c r="N55" s="188"/>
      <c r="O55" s="188"/>
      <c r="P55" s="188"/>
      <c r="Q55" s="188"/>
    </row>
    <row r="56" spans="1:17" x14ac:dyDescent="0.3">
      <c r="A56" s="189"/>
      <c r="B56" s="190" t="s">
        <v>254</v>
      </c>
      <c r="C56" s="192">
        <f>$C$11*(CalcSummary!U3 + CalcSummary!EP3) + $C$13*(CalcSummary!U4 + CalcSummary!EP4) + $C$15*(CalcSummary!U5 + CalcSummary!EP5)</f>
        <v>12.062942121809689</v>
      </c>
      <c r="D56" s="187"/>
      <c r="E56" s="187"/>
      <c r="F56" s="187"/>
      <c r="G56" s="187"/>
      <c r="H56" s="188"/>
      <c r="I56" s="188"/>
      <c r="J56" s="188"/>
      <c r="K56" s="188"/>
      <c r="L56" s="188"/>
      <c r="M56" s="188"/>
      <c r="N56" s="188"/>
      <c r="O56" s="188"/>
      <c r="P56" s="188"/>
      <c r="Q56" s="188"/>
    </row>
    <row r="57" spans="1:17" x14ac:dyDescent="0.3">
      <c r="A57" s="189"/>
      <c r="B57" s="190" t="s">
        <v>255</v>
      </c>
      <c r="C57" s="192">
        <f>$C$11*(CalcSummary!V3 + CalcSummary!EQ3) + $C$13*(CalcSummary!V4 + CalcSummary!EQ4) + $C$15*(CalcSummary!V5 + CalcSummary!EQ5)</f>
        <v>23.352106976528184</v>
      </c>
      <c r="D57" s="187"/>
      <c r="E57" s="187"/>
      <c r="F57" s="187"/>
      <c r="G57" s="187"/>
      <c r="H57" s="188"/>
      <c r="I57" s="188"/>
      <c r="J57" s="188"/>
      <c r="K57" s="188"/>
      <c r="L57" s="188"/>
      <c r="M57" s="188"/>
      <c r="N57" s="188"/>
      <c r="O57" s="188"/>
      <c r="P57" s="188"/>
      <c r="Q57" s="188"/>
    </row>
    <row r="58" spans="1:17" x14ac:dyDescent="0.3">
      <c r="A58" s="189"/>
      <c r="B58" s="190" t="s">
        <v>256</v>
      </c>
      <c r="C58" s="192">
        <f>$C$11*(CalcSummary!W3 + CalcSummary!ER3) + $C$13*(CalcSummary!W4 + CalcSummary!ER4) + $C$15*(CalcSummary!W5 + CalcSummary!ER5)</f>
        <v>27.730206695757502</v>
      </c>
      <c r="D58" s="187"/>
      <c r="E58" s="187"/>
      <c r="F58" s="187"/>
      <c r="G58" s="187"/>
      <c r="H58" s="188"/>
      <c r="I58" s="188"/>
      <c r="J58" s="188"/>
      <c r="K58" s="188"/>
      <c r="L58" s="188"/>
      <c r="M58" s="188"/>
      <c r="N58" s="188"/>
      <c r="O58" s="188"/>
      <c r="P58" s="188"/>
      <c r="Q58" s="188"/>
    </row>
    <row r="59" spans="1:17" x14ac:dyDescent="0.3">
      <c r="A59" s="189"/>
      <c r="B59" s="190" t="s">
        <v>257</v>
      </c>
      <c r="C59" s="192">
        <f>$C$11*(CalcSummary!X3 + CalcSummary!ES3) + $C$13*(CalcSummary!X4 + CalcSummary!ES4) + $C$15*(CalcSummary!X5 + CalcSummary!ES5)</f>
        <v>36.57798190052354</v>
      </c>
      <c r="D59" s="187"/>
      <c r="E59" s="187"/>
      <c r="F59" s="187"/>
      <c r="G59" s="187"/>
      <c r="H59" s="188"/>
      <c r="I59" s="188"/>
      <c r="J59" s="188"/>
      <c r="K59" s="188"/>
      <c r="L59" s="188"/>
      <c r="M59" s="188"/>
      <c r="N59" s="188"/>
      <c r="O59" s="188"/>
      <c r="P59" s="188"/>
      <c r="Q59" s="188"/>
    </row>
    <row r="60" spans="1:17" x14ac:dyDescent="0.3">
      <c r="A60" s="189"/>
      <c r="B60" s="190" t="s">
        <v>258</v>
      </c>
      <c r="C60" s="192">
        <f>$C$11*(CalcSummary!Y3 + CalcSummary!ET3) + $C$13*(CalcSummary!Y4 + CalcSummary!ET4) + $C$15*(CalcSummary!Y5 + CalcSummary!ET5)</f>
        <v>46.005197113739584</v>
      </c>
      <c r="D60" s="187"/>
      <c r="E60" s="187"/>
      <c r="F60" s="187"/>
      <c r="G60" s="187"/>
      <c r="H60" s="188"/>
      <c r="I60" s="188"/>
      <c r="J60" s="188"/>
      <c r="K60" s="188"/>
      <c r="L60" s="188"/>
      <c r="M60" s="188"/>
      <c r="N60" s="188"/>
      <c r="O60" s="188"/>
      <c r="P60" s="188"/>
      <c r="Q60" s="188"/>
    </row>
    <row r="61" spans="1:17" x14ac:dyDescent="0.3">
      <c r="A61" s="157"/>
      <c r="B61" s="190" t="s">
        <v>259</v>
      </c>
      <c r="C61" s="192">
        <f>$C$11*(CalcSummary!Z3 + CalcSummary!EU3) + $C$13*(CalcSummary!Z4 + CalcSummary!EU4) + $C$15*(CalcSummary!Z5 + CalcSummary!EU5)</f>
        <v>60.058583076476729</v>
      </c>
      <c r="D61" s="187"/>
      <c r="E61" s="187"/>
      <c r="F61" s="187"/>
      <c r="G61" s="187"/>
      <c r="H61" s="188"/>
      <c r="I61" s="188"/>
      <c r="J61" s="188"/>
      <c r="K61" s="188"/>
      <c r="L61" s="188"/>
      <c r="M61" s="188"/>
      <c r="N61" s="188"/>
      <c r="O61" s="188"/>
      <c r="P61" s="188"/>
      <c r="Q61" s="188"/>
    </row>
    <row r="62" spans="1:17" x14ac:dyDescent="0.3">
      <c r="A62" s="157"/>
      <c r="B62" s="190" t="s">
        <v>260</v>
      </c>
      <c r="C62" s="192">
        <f>$C$11*(CalcSummary!AA3 + CalcSummary!EV3) + $C$13*(CalcSummary!AA4 + CalcSummary!EV4) + $C$15*(CalcSummary!AA5 + CalcSummary!EV5)</f>
        <v>68.372448741523044</v>
      </c>
      <c r="D62" s="187"/>
      <c r="E62" s="187"/>
      <c r="F62" s="187"/>
      <c r="G62" s="187"/>
      <c r="H62" s="188"/>
      <c r="I62" s="188"/>
      <c r="J62" s="188"/>
      <c r="K62" s="188"/>
      <c r="L62" s="188"/>
      <c r="M62" s="188"/>
      <c r="N62" s="188"/>
      <c r="O62" s="188"/>
      <c r="P62" s="188"/>
      <c r="Q62" s="188"/>
    </row>
    <row r="63" spans="1:17" x14ac:dyDescent="0.3">
      <c r="A63" s="157"/>
      <c r="B63" s="190" t="s">
        <v>261</v>
      </c>
      <c r="C63" s="192">
        <f>$C$11*(CalcSummary!AB3 + CalcSummary!EW3) + $C$13*(CalcSummary!AB4 + CalcSummary!EW4) + $C$15*(CalcSummary!AB5 + CalcSummary!EW5)</f>
        <v>107.89110243035915</v>
      </c>
      <c r="D63" s="187"/>
      <c r="E63" s="187"/>
      <c r="F63" s="187"/>
      <c r="G63" s="187"/>
      <c r="H63" s="188"/>
      <c r="I63" s="188"/>
      <c r="J63" s="188"/>
      <c r="K63" s="188"/>
      <c r="L63" s="188"/>
      <c r="M63" s="188"/>
      <c r="N63" s="188"/>
      <c r="O63" s="188"/>
      <c r="P63" s="188"/>
      <c r="Q63" s="188"/>
    </row>
    <row r="64" spans="1:17" x14ac:dyDescent="0.3">
      <c r="A64" s="157"/>
      <c r="B64" s="190" t="s">
        <v>262</v>
      </c>
      <c r="C64" s="192">
        <f>$C$11*(CalcSummary!AC3 + CalcSummary!EX3) + $C$13*(CalcSummary!AC4 + CalcSummary!EX4) + $C$15*(CalcSummary!AC5 + CalcSummary!EX5)</f>
        <v>224.3581816846158</v>
      </c>
      <c r="D64" s="187"/>
      <c r="E64" s="187"/>
      <c r="F64" s="187"/>
      <c r="G64" s="187"/>
      <c r="H64" s="188"/>
      <c r="I64" s="188"/>
      <c r="J64" s="188"/>
      <c r="K64" s="188"/>
      <c r="L64" s="188"/>
      <c r="M64" s="188"/>
      <c r="N64" s="188"/>
      <c r="O64" s="188"/>
      <c r="P64" s="188"/>
      <c r="Q64" s="188"/>
    </row>
    <row r="65" spans="1:17" x14ac:dyDescent="0.3">
      <c r="A65" s="191"/>
      <c r="B65" s="190" t="s">
        <v>263</v>
      </c>
      <c r="C65" s="192">
        <f>$C$11*(CalcSummary!AD3 + CalcSummary!EY3) + $C$13*(CalcSummary!AD4 + CalcSummary!EY4) + $C$15*(CalcSummary!AD5 + CalcSummary!EY5)</f>
        <v>255.85125099455661</v>
      </c>
      <c r="D65" s="187"/>
      <c r="E65" s="187"/>
      <c r="F65" s="187"/>
      <c r="G65" s="187"/>
      <c r="H65" s="191"/>
      <c r="I65" s="191"/>
      <c r="J65" s="191"/>
      <c r="K65" s="191"/>
      <c r="L65" s="191"/>
      <c r="M65" s="191"/>
      <c r="N65" s="191"/>
      <c r="O65" s="191"/>
      <c r="P65" s="191"/>
      <c r="Q65" s="191"/>
    </row>
    <row r="66" spans="1:17" x14ac:dyDescent="0.3">
      <c r="A66" s="191"/>
      <c r="B66" s="190" t="s">
        <v>264</v>
      </c>
      <c r="C66" s="192">
        <f>$C$11*(CalcSummary!AE3 + CalcSummary!EZ3) + $C$13*(CalcSummary!AE4 + CalcSummary!EZ4) + $C$15*(CalcSummary!AE5 + CalcSummary!EZ5)</f>
        <v>301.7546864180087</v>
      </c>
      <c r="D66" s="187"/>
      <c r="E66" s="187"/>
      <c r="F66" s="187"/>
      <c r="G66" s="187"/>
      <c r="H66" s="191"/>
      <c r="I66" s="191"/>
      <c r="J66" s="191"/>
      <c r="K66" s="191"/>
      <c r="L66" s="191"/>
      <c r="M66" s="191"/>
      <c r="N66" s="191"/>
      <c r="O66" s="191"/>
      <c r="P66" s="191"/>
      <c r="Q66" s="191"/>
    </row>
    <row r="67" spans="1:17" x14ac:dyDescent="0.3">
      <c r="A67" s="191"/>
      <c r="B67" s="190" t="s">
        <v>265</v>
      </c>
      <c r="C67" s="192">
        <f>$C$11*(CalcSummary!AF3 + CalcSummary!FA3) + $C$13*(CalcSummary!AF4 + CalcSummary!FA4) + $C$15*(CalcSummary!AF5 + CalcSummary!FA5)</f>
        <v>321.2954186422682</v>
      </c>
      <c r="D67" s="187"/>
      <c r="E67" s="187"/>
      <c r="F67" s="187"/>
      <c r="G67" s="187"/>
      <c r="H67" s="191"/>
      <c r="I67" s="191"/>
      <c r="J67" s="191"/>
      <c r="K67" s="191"/>
      <c r="L67" s="191"/>
      <c r="M67" s="191"/>
      <c r="N67" s="191"/>
      <c r="O67" s="191"/>
      <c r="P67" s="191"/>
      <c r="Q67" s="191"/>
    </row>
    <row r="68" spans="1:17" x14ac:dyDescent="0.3">
      <c r="A68" s="191"/>
      <c r="B68" s="190" t="s">
        <v>266</v>
      </c>
      <c r="C68" s="192">
        <f>$C$11*(CalcSummary!AG3 + CalcSummary!FB3) + $C$13*(CalcSummary!AG4 + CalcSummary!FB4) + $C$15*(CalcSummary!AG5 + CalcSummary!FB5)</f>
        <v>308.54415289947377</v>
      </c>
      <c r="D68" s="187"/>
      <c r="E68" s="187"/>
      <c r="F68" s="187"/>
      <c r="G68" s="187"/>
      <c r="H68" s="191"/>
      <c r="I68" s="191"/>
      <c r="J68" s="191"/>
      <c r="K68" s="191"/>
      <c r="L68" s="191"/>
      <c r="M68" s="191"/>
      <c r="N68" s="191"/>
      <c r="O68" s="191"/>
      <c r="P68" s="191"/>
      <c r="Q68" s="191"/>
    </row>
    <row r="69" spans="1:17" x14ac:dyDescent="0.3">
      <c r="A69" s="191"/>
      <c r="B69" s="190" t="s">
        <v>267</v>
      </c>
      <c r="C69" s="192">
        <f>$C$11*(CalcSummary!AH3 + CalcSummary!FC3) + $C$13*(CalcSummary!AH4 + CalcSummary!FC4) + $C$15*(CalcSummary!AH5 + CalcSummary!FC5)</f>
        <v>278.28337220270981</v>
      </c>
      <c r="D69" s="187"/>
      <c r="E69" s="187"/>
      <c r="F69" s="187"/>
      <c r="G69" s="187"/>
      <c r="H69" s="191"/>
      <c r="I69" s="191"/>
      <c r="J69" s="191"/>
      <c r="K69" s="191"/>
      <c r="L69" s="191"/>
      <c r="M69" s="191"/>
      <c r="N69" s="191"/>
      <c r="O69" s="191"/>
      <c r="P69" s="191"/>
      <c r="Q69" s="191"/>
    </row>
    <row r="70" spans="1:17" x14ac:dyDescent="0.3">
      <c r="A70" s="191"/>
      <c r="B70" s="190" t="s">
        <v>268</v>
      </c>
      <c r="C70" s="192">
        <f>$C$11*(CalcSummary!AI3 + CalcSummary!FD3) + $C$13*(CalcSummary!AI4 + CalcSummary!FD4) + $C$15*(CalcSummary!AI5 + CalcSummary!FD5)</f>
        <v>125.0168764190401</v>
      </c>
      <c r="D70" s="187"/>
      <c r="E70" s="187"/>
      <c r="F70" s="187"/>
      <c r="G70" s="187"/>
      <c r="H70" s="191"/>
      <c r="I70" s="191"/>
      <c r="J70" s="191"/>
      <c r="K70" s="191"/>
      <c r="L70" s="191"/>
      <c r="M70" s="191"/>
      <c r="N70" s="191"/>
      <c r="O70" s="191"/>
      <c r="P70" s="191"/>
      <c r="Q70" s="191"/>
    </row>
    <row r="71" spans="1:17" x14ac:dyDescent="0.3">
      <c r="A71" s="191"/>
      <c r="B71" s="190" t="s">
        <v>269</v>
      </c>
      <c r="C71" s="192">
        <f>$C$11*(CalcSummary!AJ3 + CalcSummary!FE3) + $C$13*(CalcSummary!AJ4 + CalcSummary!FE4) + $C$15*(CalcSummary!AJ5 + CalcSummary!FE5)</f>
        <v>65.42411288336767</v>
      </c>
      <c r="D71" s="187"/>
      <c r="E71" s="187"/>
      <c r="F71" s="187"/>
      <c r="G71" s="187"/>
      <c r="H71" s="191"/>
      <c r="I71" s="191"/>
      <c r="J71" s="191"/>
      <c r="K71" s="191"/>
      <c r="L71" s="191"/>
      <c r="M71" s="191"/>
      <c r="N71" s="191"/>
      <c r="O71" s="191"/>
      <c r="P71" s="191"/>
      <c r="Q71" s="191"/>
    </row>
    <row r="72" spans="1:17" x14ac:dyDescent="0.3">
      <c r="A72" s="191"/>
      <c r="B72" s="190" t="s">
        <v>270</v>
      </c>
      <c r="C72" s="192">
        <f>$C$11*(CalcSummary!AK3 + CalcSummary!FF3) + $C$13*(CalcSummary!AK4 + CalcSummary!FF4) + $C$15*(CalcSummary!AK5 + CalcSummary!FF5)</f>
        <v>57.958135681991592</v>
      </c>
      <c r="D72" s="187"/>
      <c r="E72" s="187"/>
      <c r="F72" s="187"/>
      <c r="G72" s="187"/>
      <c r="H72" s="191"/>
      <c r="I72" s="191"/>
      <c r="J72" s="191"/>
      <c r="K72" s="191"/>
      <c r="L72" s="191"/>
      <c r="M72" s="191"/>
      <c r="N72" s="191"/>
      <c r="O72" s="191"/>
      <c r="P72" s="191"/>
      <c r="Q72" s="191"/>
    </row>
    <row r="73" spans="1:17" x14ac:dyDescent="0.3">
      <c r="A73" s="191"/>
      <c r="B73" s="190" t="s">
        <v>271</v>
      </c>
      <c r="C73" s="192">
        <f>$C$11*(CalcSummary!AL3 + CalcSummary!FG3) + $C$13*(CalcSummary!AL4 + CalcSummary!FG4) + $C$15*(CalcSummary!AL5 + CalcSummary!FG5)</f>
        <v>65.039708672195701</v>
      </c>
      <c r="D73" s="187"/>
      <c r="E73" s="187"/>
      <c r="F73" s="187"/>
      <c r="G73" s="187"/>
      <c r="H73" s="191"/>
      <c r="I73" s="191"/>
      <c r="J73" s="191"/>
      <c r="K73" s="191"/>
      <c r="L73" s="191"/>
      <c r="M73" s="191"/>
      <c r="N73" s="191"/>
      <c r="O73" s="191"/>
      <c r="P73" s="191"/>
      <c r="Q73" s="191"/>
    </row>
    <row r="74" spans="1:17" x14ac:dyDescent="0.3">
      <c r="A74" s="191"/>
      <c r="B74" s="190" t="s">
        <v>272</v>
      </c>
      <c r="C74" s="192">
        <f>$C$11*(CalcSummary!AM3 + CalcSummary!FH3) + $C$13*(CalcSummary!AM4 + CalcSummary!FH4) + $C$15*(CalcSummary!AM5 + CalcSummary!FH5)</f>
        <v>67.622744524196847</v>
      </c>
      <c r="D74" s="187"/>
      <c r="E74" s="187"/>
      <c r="F74" s="187"/>
      <c r="G74" s="187"/>
      <c r="H74" s="191"/>
      <c r="I74" s="191"/>
      <c r="J74" s="191"/>
      <c r="K74" s="191"/>
      <c r="L74" s="191"/>
      <c r="M74" s="191"/>
      <c r="N74" s="191"/>
      <c r="O74" s="191"/>
      <c r="P74" s="191"/>
      <c r="Q74" s="191"/>
    </row>
    <row r="75" spans="1:17" x14ac:dyDescent="0.3">
      <c r="A75" s="191"/>
      <c r="B75" s="190" t="s">
        <v>273</v>
      </c>
      <c r="C75" s="192">
        <f>$C$11*(CalcSummary!AN3 + CalcSummary!FI3) + $C$13*(CalcSummary!AN4 + CalcSummary!FI4) + $C$15*(CalcSummary!AN5 + CalcSummary!FI5)</f>
        <v>44.239120013969206</v>
      </c>
      <c r="D75" s="187"/>
      <c r="E75" s="187"/>
      <c r="F75" s="187"/>
      <c r="G75" s="187"/>
      <c r="H75" s="191"/>
      <c r="I75" s="191"/>
      <c r="J75" s="191"/>
      <c r="K75" s="191"/>
      <c r="L75" s="191"/>
      <c r="M75" s="191"/>
      <c r="N75" s="191"/>
      <c r="O75" s="191"/>
      <c r="P75" s="191"/>
      <c r="Q75" s="191"/>
    </row>
    <row r="76" spans="1:17" x14ac:dyDescent="0.3">
      <c r="A76" s="191"/>
      <c r="B76" s="190" t="s">
        <v>274</v>
      </c>
      <c r="C76" s="192">
        <f>$C$11*(CalcSummary!AO3 + CalcSummary!FJ3) + $C$13*(CalcSummary!AO4 + CalcSummary!FJ4) + $C$15*(CalcSummary!AO5 + CalcSummary!FJ5)</f>
        <v>24.927223061357253</v>
      </c>
      <c r="D76" s="187"/>
      <c r="E76" s="187"/>
      <c r="F76" s="187"/>
      <c r="G76" s="187"/>
      <c r="H76" s="191"/>
      <c r="I76" s="191"/>
      <c r="J76" s="191"/>
      <c r="K76" s="191"/>
      <c r="L76" s="191"/>
      <c r="M76" s="191"/>
      <c r="N76" s="191"/>
      <c r="O76" s="191"/>
      <c r="P76" s="191"/>
      <c r="Q76" s="191"/>
    </row>
    <row r="77" spans="1:17" x14ac:dyDescent="0.3">
      <c r="A77" s="191"/>
      <c r="B77" s="190" t="s">
        <v>275</v>
      </c>
      <c r="C77" s="192">
        <f>$C$11*(CalcSummary!AP3 + CalcSummary!FK3) + $C$13*(CalcSummary!AP4 + CalcSummary!FK4) + $C$15*(CalcSummary!AP5 + CalcSummary!FK5)</f>
        <v>17.593841142019489</v>
      </c>
      <c r="D77" s="187"/>
      <c r="E77" s="187"/>
      <c r="F77" s="187"/>
      <c r="G77" s="187"/>
      <c r="H77" s="191"/>
      <c r="I77" s="191"/>
      <c r="J77" s="191"/>
      <c r="K77" s="191"/>
      <c r="L77" s="191"/>
      <c r="M77" s="191"/>
      <c r="N77" s="191"/>
      <c r="O77" s="191"/>
      <c r="P77" s="191"/>
      <c r="Q77" s="191"/>
    </row>
    <row r="78" spans="1:17" x14ac:dyDescent="0.3">
      <c r="A78" s="191"/>
      <c r="B78" s="190" t="s">
        <v>276</v>
      </c>
      <c r="C78" s="192">
        <f>$C$11*(CalcSummary!AQ3 + CalcSummary!FL3) + $C$13*(CalcSummary!AQ4 + CalcSummary!FL4) + $C$15*(CalcSummary!AQ5 + CalcSummary!FL5)</f>
        <v>17.810338557235777</v>
      </c>
      <c r="D78" s="187"/>
      <c r="E78" s="187"/>
      <c r="F78" s="187"/>
      <c r="G78" s="187"/>
      <c r="H78" s="191"/>
      <c r="I78" s="191"/>
      <c r="J78" s="191"/>
      <c r="K78" s="191"/>
      <c r="L78" s="191"/>
      <c r="M78" s="191"/>
      <c r="N78" s="191"/>
      <c r="O78" s="191"/>
      <c r="P78" s="191"/>
      <c r="Q78" s="191"/>
    </row>
    <row r="79" spans="1:17" x14ac:dyDescent="0.3">
      <c r="A79" s="191"/>
      <c r="B79" s="190" t="s">
        <v>277</v>
      </c>
      <c r="C79" s="192">
        <f>$C$11*(CalcSummary!AR3 + CalcSummary!FM3) + $C$13*(CalcSummary!AR4 + CalcSummary!FM4) + $C$15*(CalcSummary!AR5 + CalcSummary!FM5)</f>
        <v>15.209607164366311</v>
      </c>
      <c r="D79" s="187"/>
      <c r="E79" s="187"/>
      <c r="F79" s="187"/>
      <c r="G79" s="187"/>
      <c r="H79" s="191"/>
      <c r="I79" s="191"/>
      <c r="J79" s="191"/>
      <c r="K79" s="191"/>
      <c r="L79" s="191"/>
      <c r="M79" s="191"/>
      <c r="N79" s="191"/>
      <c r="O79" s="191"/>
      <c r="P79" s="191"/>
      <c r="Q79" s="191"/>
    </row>
    <row r="80" spans="1:17" x14ac:dyDescent="0.3">
      <c r="A80" s="191"/>
      <c r="B80" s="190" t="s">
        <v>278</v>
      </c>
      <c r="C80" s="192">
        <f>$C$11*(CalcSummary!AS3 + CalcSummary!FN3) + $C$13*(CalcSummary!AS4 + CalcSummary!FN4) + $C$15*(CalcSummary!AS5 + CalcSummary!FN5)</f>
        <v>9.7392889191226235</v>
      </c>
      <c r="D80" s="187"/>
      <c r="E80" s="187"/>
      <c r="F80" s="187"/>
      <c r="G80" s="187"/>
      <c r="H80" s="191"/>
      <c r="I80" s="191"/>
      <c r="J80" s="191"/>
      <c r="K80" s="191"/>
      <c r="L80" s="191"/>
      <c r="M80" s="191"/>
      <c r="N80" s="191"/>
      <c r="O80" s="191"/>
      <c r="P80" s="191"/>
      <c r="Q80" s="191"/>
    </row>
    <row r="81" spans="1:17" x14ac:dyDescent="0.3">
      <c r="A81" s="191"/>
      <c r="B81" s="190" t="s">
        <v>279</v>
      </c>
      <c r="C81" s="192">
        <f>$C$11*(CalcSummary!AT3 + CalcSummary!FO3) + $C$13*(CalcSummary!AT4 + CalcSummary!FO4) + $C$15*(CalcSummary!AT5 + CalcSummary!FO5)</f>
        <v>7.3032078683296628</v>
      </c>
      <c r="D81" s="187"/>
      <c r="E81" s="187"/>
      <c r="F81" s="187"/>
      <c r="G81" s="187"/>
      <c r="H81" s="191"/>
      <c r="I81" s="191"/>
      <c r="J81" s="191"/>
      <c r="K81" s="191"/>
      <c r="L81" s="191"/>
      <c r="M81" s="191"/>
      <c r="N81" s="191"/>
      <c r="O81" s="191"/>
      <c r="P81" s="191"/>
      <c r="Q81" s="191"/>
    </row>
    <row r="82" spans="1:17" x14ac:dyDescent="0.3">
      <c r="A82" s="191"/>
      <c r="B82" s="190" t="s">
        <v>280</v>
      </c>
      <c r="C82" s="192">
        <f>$C$11*(CalcSummary!AU3 + CalcSummary!FP3) + $C$13*(CalcSummary!AU4 + CalcSummary!FP4) + $C$15*(CalcSummary!AU5 + CalcSummary!FP5)</f>
        <v>4.9093198103598583</v>
      </c>
      <c r="D82" s="187"/>
      <c r="E82" s="187"/>
      <c r="F82" s="187"/>
      <c r="G82" s="187"/>
      <c r="H82" s="191"/>
      <c r="I82" s="191"/>
      <c r="J82" s="191"/>
      <c r="K82" s="191"/>
      <c r="L82" s="191"/>
      <c r="M82" s="191"/>
      <c r="N82" s="191"/>
      <c r="O82" s="191"/>
      <c r="P82" s="191"/>
      <c r="Q82" s="191"/>
    </row>
    <row r="83" spans="1:17" x14ac:dyDescent="0.3">
      <c r="A83" s="191"/>
      <c r="B83" s="190" t="s">
        <v>281</v>
      </c>
      <c r="C83" s="192">
        <f>$C$11*(CalcSummary!AV3 + CalcSummary!FQ3) + $C$13*(CalcSummary!AV4 + CalcSummary!FQ4) + $C$15*(CalcSummary!AV5 + CalcSummary!FQ5)</f>
        <v>5.5590359261371036</v>
      </c>
      <c r="D83" s="187"/>
      <c r="E83" s="187"/>
      <c r="F83" s="187"/>
      <c r="G83" s="187"/>
      <c r="H83" s="191"/>
      <c r="I83" s="191"/>
      <c r="J83" s="191"/>
      <c r="K83" s="191"/>
      <c r="L83" s="191"/>
      <c r="M83" s="191"/>
      <c r="N83" s="191"/>
      <c r="O83" s="191"/>
      <c r="P83" s="191"/>
      <c r="Q83" s="191"/>
    </row>
    <row r="84" spans="1:17" x14ac:dyDescent="0.3">
      <c r="A84" s="191"/>
      <c r="B84" s="190" t="s">
        <v>282</v>
      </c>
      <c r="C84" s="192">
        <f>$C$11*(CalcSummary!AW3 + CalcSummary!FR3) + $C$13*(CalcSummary!AW4 + CalcSummary!FR4) + $C$15*(CalcSummary!AW5 + CalcSummary!FR5)</f>
        <v>11.52505335057071</v>
      </c>
      <c r="D84" s="187"/>
      <c r="E84" s="187"/>
      <c r="F84" s="187"/>
      <c r="G84" s="187"/>
      <c r="H84" s="191"/>
      <c r="I84" s="191"/>
      <c r="J84" s="191"/>
      <c r="K84" s="191"/>
      <c r="L84" s="191"/>
      <c r="M84" s="191"/>
      <c r="N84" s="191"/>
      <c r="O84" s="191"/>
      <c r="P84" s="191"/>
      <c r="Q84" s="191"/>
    </row>
    <row r="85" spans="1:17" x14ac:dyDescent="0.3">
      <c r="A85" s="191"/>
      <c r="B85" s="190" t="s">
        <v>283</v>
      </c>
      <c r="C85" s="192">
        <f>$C$11*(CalcSummary!AX3 + CalcSummary!FS3) + $C$13*(CalcSummary!AX4 + CalcSummary!FS4) + $C$15*(CalcSummary!AX5 + CalcSummary!FS5)</f>
        <v>11.579389259982698</v>
      </c>
      <c r="D85" s="187"/>
      <c r="E85" s="187"/>
      <c r="F85" s="187"/>
      <c r="G85" s="187"/>
      <c r="H85" s="191"/>
      <c r="I85" s="191"/>
      <c r="J85" s="191"/>
      <c r="K85" s="191"/>
      <c r="L85" s="191"/>
      <c r="M85" s="191"/>
      <c r="N85" s="191"/>
      <c r="O85" s="191"/>
      <c r="P85" s="191"/>
      <c r="Q85" s="191"/>
    </row>
    <row r="86" spans="1:17" x14ac:dyDescent="0.3">
      <c r="A86" s="191"/>
      <c r="B86" s="190" t="s">
        <v>284</v>
      </c>
      <c r="C86" s="192">
        <f>$C$11*(CalcSummary!AY3 + CalcSummary!FT3) + $C$13*(CalcSummary!AY4 + CalcSummary!FT4) + $C$15*(CalcSummary!AY5 + CalcSummary!FT5)</f>
        <v>18.386836351599797</v>
      </c>
      <c r="D86" s="187"/>
      <c r="E86" s="187"/>
      <c r="F86" s="187"/>
      <c r="G86" s="187"/>
      <c r="H86" s="191"/>
      <c r="I86" s="191"/>
      <c r="J86" s="191"/>
      <c r="K86" s="191"/>
      <c r="L86" s="191"/>
      <c r="M86" s="191"/>
      <c r="N86" s="191"/>
      <c r="O86" s="191"/>
      <c r="P86" s="191"/>
      <c r="Q86" s="191"/>
    </row>
    <row r="87" spans="1:17" x14ac:dyDescent="0.3">
      <c r="A87" s="191"/>
      <c r="B87" s="190" t="s">
        <v>285</v>
      </c>
      <c r="C87" s="192">
        <f>$C$11*(CalcSummary!AZ3 + CalcSummary!FU3) + $C$13*(CalcSummary!AZ4 + CalcSummary!FU4) + $C$15*(CalcSummary!AZ5 + CalcSummary!FU5)</f>
        <v>14.105304161625774</v>
      </c>
      <c r="D87" s="187"/>
      <c r="E87" s="187"/>
      <c r="F87" s="187"/>
      <c r="G87" s="187"/>
      <c r="H87" s="191"/>
      <c r="I87" s="191"/>
      <c r="J87" s="191"/>
      <c r="K87" s="191"/>
      <c r="L87" s="191"/>
      <c r="M87" s="191"/>
      <c r="N87" s="191"/>
      <c r="O87" s="191"/>
      <c r="P87" s="191"/>
      <c r="Q87" s="191"/>
    </row>
    <row r="88" spans="1:17" x14ac:dyDescent="0.3">
      <c r="A88" s="191"/>
      <c r="B88" s="190" t="s">
        <v>286</v>
      </c>
      <c r="C88" s="192">
        <f>$C$11*(CalcSummary!BA3 + CalcSummary!FV3) + $C$13*(CalcSummary!BA4 + CalcSummary!FV4) + $C$15*(CalcSummary!BA5 + CalcSummary!FV5)</f>
        <v>9.7800561639917145</v>
      </c>
      <c r="D88" s="187"/>
      <c r="E88" s="187"/>
      <c r="F88" s="187"/>
      <c r="G88" s="187"/>
      <c r="H88" s="191"/>
      <c r="I88" s="191"/>
      <c r="J88" s="191"/>
      <c r="K88" s="191"/>
      <c r="L88" s="191"/>
      <c r="M88" s="191"/>
      <c r="N88" s="191"/>
      <c r="O88" s="191"/>
      <c r="P88" s="191"/>
      <c r="Q88" s="191"/>
    </row>
    <row r="89" spans="1:17" x14ac:dyDescent="0.3">
      <c r="A89" s="191"/>
      <c r="B89" s="190" t="s">
        <v>287</v>
      </c>
      <c r="C89" s="192">
        <f>$C$11*(CalcSummary!BB3 + CalcSummary!FW3) + $C$13*(CalcSummary!BB4 + CalcSummary!FW4) + $C$15*(CalcSummary!BB5 + CalcSummary!FW5)</f>
        <v>10.876382689678616</v>
      </c>
      <c r="D89" s="187"/>
      <c r="E89" s="187"/>
      <c r="F89" s="187"/>
      <c r="G89" s="187"/>
      <c r="H89" s="191"/>
      <c r="I89" s="191"/>
      <c r="J89" s="191"/>
      <c r="K89" s="191"/>
      <c r="L89" s="191"/>
      <c r="M89" s="191"/>
      <c r="N89" s="191"/>
      <c r="O89" s="191"/>
      <c r="P89" s="191"/>
      <c r="Q89" s="191"/>
    </row>
    <row r="90" spans="1:17" x14ac:dyDescent="0.3">
      <c r="A90" s="191"/>
      <c r="B90" s="190" t="s">
        <v>288</v>
      </c>
      <c r="C90" s="192">
        <f>$C$11*(CalcSummary!BC3 + CalcSummary!FX3) + $C$13*(CalcSummary!BC4 + CalcSummary!FX4) + $C$15*(CalcSummary!BC5 + CalcSummary!FX5)</f>
        <v>12.585651250475969</v>
      </c>
      <c r="D90" s="187"/>
      <c r="E90" s="187"/>
      <c r="F90" s="187"/>
      <c r="G90" s="187"/>
      <c r="H90" s="191"/>
      <c r="I90" s="191"/>
      <c r="J90" s="191"/>
      <c r="K90" s="191"/>
      <c r="L90" s="191"/>
      <c r="M90" s="191"/>
      <c r="N90" s="191"/>
      <c r="O90" s="191"/>
      <c r="P90" s="191"/>
      <c r="Q90" s="191"/>
    </row>
    <row r="91" spans="1:17" x14ac:dyDescent="0.3">
      <c r="A91" s="191"/>
      <c r="B91" s="190" t="s">
        <v>289</v>
      </c>
      <c r="C91" s="192">
        <f>$C$11*(CalcSummary!BD3 + CalcSummary!FY3) + $C$13*(CalcSummary!BD4 + CalcSummary!FY4) + $C$15*(CalcSummary!BD5 + CalcSummary!FY5)</f>
        <v>17.137446985309836</v>
      </c>
      <c r="D91" s="187"/>
      <c r="E91" s="187"/>
      <c r="F91" s="187"/>
      <c r="G91" s="187"/>
      <c r="H91" s="191"/>
      <c r="I91" s="191"/>
      <c r="J91" s="191"/>
      <c r="K91" s="191"/>
      <c r="L91" s="191"/>
      <c r="M91" s="191"/>
      <c r="N91" s="191"/>
      <c r="O91" s="191"/>
      <c r="P91" s="191"/>
      <c r="Q91" s="191"/>
    </row>
    <row r="92" spans="1:17" x14ac:dyDescent="0.3">
      <c r="A92" s="191"/>
      <c r="B92" s="190" t="s">
        <v>290</v>
      </c>
      <c r="C92" s="192">
        <f>$C$11*(CalcSummary!BE3 + CalcSummary!FZ3) + $C$13*(CalcSummary!BE4 + CalcSummary!FZ4) + $C$15*(CalcSummary!BE5 + CalcSummary!FZ5)</f>
        <v>13.4977573675265</v>
      </c>
      <c r="D92" s="187"/>
      <c r="E92" s="187"/>
      <c r="F92" s="187"/>
      <c r="G92" s="187"/>
      <c r="H92" s="191"/>
      <c r="I92" s="191"/>
      <c r="J92" s="191"/>
      <c r="K92" s="191"/>
      <c r="L92" s="191"/>
      <c r="M92" s="191"/>
      <c r="N92" s="191"/>
      <c r="O92" s="191"/>
      <c r="P92" s="191"/>
      <c r="Q92" s="191"/>
    </row>
    <row r="93" spans="1:17" x14ac:dyDescent="0.3">
      <c r="A93" s="191"/>
      <c r="B93" s="190" t="s">
        <v>291</v>
      </c>
      <c r="C93" s="192">
        <f>$C$11*(CalcSummary!BF3 + CalcSummary!GA3) + $C$13*(CalcSummary!BF4 + CalcSummary!GA4) + $C$15*(CalcSummary!BF5 + CalcSummary!GA5)</f>
        <v>14.415830899791048</v>
      </c>
      <c r="D93" s="187"/>
      <c r="E93" s="187"/>
      <c r="F93" s="187"/>
      <c r="G93" s="187"/>
      <c r="H93" s="191"/>
      <c r="I93" s="191"/>
      <c r="J93" s="191"/>
      <c r="K93" s="191"/>
      <c r="L93" s="191"/>
      <c r="M93" s="191"/>
      <c r="N93" s="191"/>
      <c r="O93" s="191"/>
      <c r="P93" s="191"/>
      <c r="Q93" s="191"/>
    </row>
    <row r="94" spans="1:17" x14ac:dyDescent="0.3">
      <c r="A94" s="191"/>
      <c r="B94" s="190" t="s">
        <v>292</v>
      </c>
      <c r="C94" s="192">
        <f>$C$11*(CalcSummary!BG3 + CalcSummary!GB3) + $C$13*(CalcSummary!BG4 + CalcSummary!GB4) + $C$15*(CalcSummary!BG5 + CalcSummary!GB5)</f>
        <v>10.45832608034252</v>
      </c>
      <c r="D94" s="187"/>
      <c r="E94" s="187"/>
      <c r="F94" s="187"/>
      <c r="G94" s="187"/>
      <c r="H94" s="191"/>
      <c r="I94" s="191"/>
      <c r="J94" s="191"/>
      <c r="K94" s="191"/>
      <c r="L94" s="191"/>
      <c r="M94" s="191"/>
      <c r="N94" s="191"/>
      <c r="O94" s="191"/>
      <c r="P94" s="191"/>
      <c r="Q94" s="191"/>
    </row>
    <row r="95" spans="1:17" x14ac:dyDescent="0.3">
      <c r="A95" s="191"/>
      <c r="B95" s="190" t="s">
        <v>293</v>
      </c>
      <c r="C95" s="192">
        <f>$C$11*(CalcSummary!BH3 + CalcSummary!GC3) + $C$13*(CalcSummary!BH4 + CalcSummary!GC4) + $C$15*(CalcSummary!BH5 + CalcSummary!GC5)</f>
        <v>10.887247418777267</v>
      </c>
      <c r="D95" s="187"/>
      <c r="E95" s="187"/>
      <c r="F95" s="187"/>
      <c r="G95" s="187"/>
      <c r="H95" s="191"/>
      <c r="I95" s="191"/>
      <c r="J95" s="191"/>
      <c r="K95" s="191"/>
      <c r="L95" s="191"/>
      <c r="M95" s="191"/>
      <c r="N95" s="191"/>
      <c r="O95" s="191"/>
      <c r="P95" s="191"/>
      <c r="Q95" s="191"/>
    </row>
    <row r="96" spans="1:17" x14ac:dyDescent="0.3">
      <c r="A96" s="191"/>
      <c r="B96" s="190" t="s">
        <v>294</v>
      </c>
      <c r="C96" s="192">
        <f>$C$11*(CalcSummary!BI3 + CalcSummary!GD3) + $C$13*(CalcSummary!BI4 + CalcSummary!GD4) + $C$15*(CalcSummary!BI5 + CalcSummary!GD5)</f>
        <v>12.757589636073094</v>
      </c>
      <c r="D96" s="187"/>
      <c r="E96" s="187"/>
      <c r="F96" s="187"/>
      <c r="G96" s="187"/>
      <c r="H96" s="191"/>
      <c r="I96" s="191"/>
      <c r="J96" s="191"/>
      <c r="K96" s="191"/>
      <c r="L96" s="191"/>
      <c r="M96" s="191"/>
      <c r="N96" s="191"/>
      <c r="O96" s="191"/>
      <c r="P96" s="191"/>
      <c r="Q96" s="191"/>
    </row>
    <row r="97" spans="1:17" x14ac:dyDescent="0.3">
      <c r="A97" s="191"/>
      <c r="B97" s="190" t="s">
        <v>295</v>
      </c>
      <c r="C97" s="192">
        <f>$C$11*(CalcSummary!BJ3 + CalcSummary!GE3) + $C$13*(CalcSummary!BJ4 + CalcSummary!GE4) + $C$15*(CalcSummary!BJ5 + CalcSummary!GE5)</f>
        <v>8.164117810019361</v>
      </c>
      <c r="D97" s="187"/>
      <c r="E97" s="187"/>
      <c r="F97" s="187"/>
      <c r="G97" s="187"/>
      <c r="H97" s="191"/>
      <c r="I97" s="191"/>
      <c r="J97" s="191"/>
      <c r="K97" s="191"/>
      <c r="L97" s="191"/>
      <c r="M97" s="191"/>
      <c r="N97" s="191"/>
      <c r="O97" s="191"/>
      <c r="P97" s="191"/>
      <c r="Q97" s="191"/>
    </row>
    <row r="98" spans="1:17" x14ac:dyDescent="0.3">
      <c r="A98" s="191"/>
      <c r="B98" s="190" t="s">
        <v>296</v>
      </c>
      <c r="C98" s="192">
        <f>$C$11*(CalcSummary!BK3 + CalcSummary!GF3) + $C$13*(CalcSummary!BK4 + CalcSummary!GF4) + $C$15*(CalcSummary!BK5 + CalcSummary!GF5)</f>
        <v>7.2681220343348958</v>
      </c>
      <c r="D98" s="187"/>
      <c r="E98" s="187"/>
      <c r="F98" s="187"/>
      <c r="G98" s="187"/>
      <c r="H98" s="191"/>
      <c r="I98" s="191"/>
      <c r="J98" s="191"/>
      <c r="K98" s="191"/>
      <c r="L98" s="191"/>
      <c r="M98" s="191"/>
      <c r="N98" s="191"/>
      <c r="O98" s="191"/>
      <c r="P98" s="191"/>
      <c r="Q98" s="191"/>
    </row>
    <row r="99" spans="1:17" x14ac:dyDescent="0.3">
      <c r="A99" s="191"/>
      <c r="B99" s="190" t="s">
        <v>297</v>
      </c>
      <c r="C99" s="192">
        <f>$C$11*(CalcSummary!BL3 + CalcSummary!GG3) + $C$13*(CalcSummary!BL4 + CalcSummary!GG4) + $C$15*(CalcSummary!BL5 + CalcSummary!GG5)</f>
        <v>11.245821482629481</v>
      </c>
      <c r="D99" s="187"/>
      <c r="E99" s="187"/>
      <c r="F99" s="187"/>
      <c r="G99" s="187"/>
      <c r="H99" s="191"/>
      <c r="I99" s="191"/>
      <c r="J99" s="191"/>
      <c r="K99" s="191"/>
      <c r="L99" s="191"/>
      <c r="M99" s="191"/>
      <c r="N99" s="191"/>
      <c r="O99" s="191"/>
      <c r="P99" s="191"/>
      <c r="Q99" s="191"/>
    </row>
    <row r="100" spans="1:17" x14ac:dyDescent="0.3">
      <c r="A100" s="191"/>
      <c r="B100" s="190" t="s">
        <v>298</v>
      </c>
      <c r="C100" s="192">
        <f>$C$11*(CalcSummary!BM3 + CalcSummary!GH3) + $C$13*(CalcSummary!BM4 + CalcSummary!GH4) + $C$15*(CalcSummary!BM5 + CalcSummary!GH5)</f>
        <v>9.0132048615928841</v>
      </c>
      <c r="D100" s="187"/>
      <c r="E100" s="187"/>
      <c r="F100" s="187"/>
      <c r="G100" s="187"/>
      <c r="H100" s="191"/>
      <c r="I100" s="191"/>
      <c r="J100" s="191"/>
      <c r="K100" s="191"/>
      <c r="L100" s="191"/>
      <c r="M100" s="191"/>
      <c r="N100" s="191"/>
      <c r="O100" s="191"/>
      <c r="P100" s="191"/>
      <c r="Q100" s="191"/>
    </row>
    <row r="101" spans="1:17" x14ac:dyDescent="0.3">
      <c r="A101" s="191"/>
      <c r="B101" s="190" t="s">
        <v>299</v>
      </c>
      <c r="C101" s="192">
        <f>$C$11*(CalcSummary!BN3 + CalcSummary!GI3) + $C$13*(CalcSummary!BN4 + CalcSummary!GI4) + $C$15*(CalcSummary!BN5 + CalcSummary!GI5)</f>
        <v>9.7165042139508699</v>
      </c>
      <c r="D101" s="187"/>
      <c r="E101" s="187"/>
      <c r="F101" s="187"/>
      <c r="G101" s="187"/>
      <c r="H101" s="191"/>
      <c r="I101" s="191"/>
      <c r="J101" s="191"/>
      <c r="K101" s="191"/>
      <c r="L101" s="191"/>
      <c r="M101" s="191"/>
      <c r="N101" s="191"/>
      <c r="O101" s="191"/>
      <c r="P101" s="191"/>
      <c r="Q101" s="191"/>
    </row>
    <row r="102" spans="1:17" x14ac:dyDescent="0.3">
      <c r="A102" s="191"/>
      <c r="B102" s="190" t="s">
        <v>300</v>
      </c>
      <c r="C102" s="192">
        <f>$C$11*(CalcSummary!BO3 + CalcSummary!GJ3) + $C$13*(CalcSummary!BO4 + CalcSummary!GJ4) + $C$15*(CalcSummary!BO5 + CalcSummary!GJ5)</f>
        <v>15.02422272684986</v>
      </c>
      <c r="D102" s="187"/>
      <c r="E102" s="187"/>
      <c r="F102" s="187"/>
      <c r="G102" s="187"/>
      <c r="H102" s="191"/>
      <c r="I102" s="191"/>
      <c r="J102" s="191"/>
      <c r="K102" s="191"/>
      <c r="L102" s="191"/>
      <c r="M102" s="191"/>
      <c r="N102" s="191"/>
      <c r="O102" s="191"/>
      <c r="P102" s="191"/>
      <c r="Q102" s="191"/>
    </row>
    <row r="103" spans="1:17" x14ac:dyDescent="0.3">
      <c r="A103" s="191"/>
      <c r="B103" s="190" t="s">
        <v>301</v>
      </c>
      <c r="C103" s="192">
        <f>$C$11*(CalcSummary!BP3 + CalcSummary!GK3) + $C$13*(CalcSummary!BP4 + CalcSummary!GK4) + $C$15*(CalcSummary!BP5 + CalcSummary!GK5)</f>
        <v>7.2029632367981753</v>
      </c>
      <c r="D103" s="187"/>
      <c r="E103" s="187"/>
      <c r="F103" s="187"/>
      <c r="G103" s="187"/>
      <c r="H103" s="191"/>
      <c r="I103" s="191"/>
      <c r="J103" s="191"/>
      <c r="K103" s="191"/>
      <c r="L103" s="191"/>
      <c r="M103" s="191"/>
      <c r="N103" s="191"/>
      <c r="O103" s="191"/>
      <c r="P103" s="191"/>
      <c r="Q103" s="191"/>
    </row>
    <row r="104" spans="1:17" x14ac:dyDescent="0.3">
      <c r="A104" s="191"/>
      <c r="B104" s="190" t="s">
        <v>302</v>
      </c>
      <c r="C104" s="192">
        <f>$C$11*(CalcSummary!BQ3 + CalcSummary!GL3) + $C$13*(CalcSummary!BQ4 + CalcSummary!GL4) + $C$15*(CalcSummary!BQ5 + CalcSummary!GL5)</f>
        <v>11.263697629006641</v>
      </c>
      <c r="D104" s="187"/>
      <c r="E104" s="187"/>
      <c r="F104" s="187"/>
      <c r="G104" s="187"/>
      <c r="H104" s="191"/>
      <c r="I104" s="191"/>
      <c r="J104" s="191"/>
      <c r="K104" s="191"/>
      <c r="L104" s="191"/>
      <c r="M104" s="191"/>
      <c r="N104" s="191"/>
      <c r="O104" s="191"/>
      <c r="P104" s="191"/>
      <c r="Q104" s="191"/>
    </row>
    <row r="105" spans="1:17" x14ac:dyDescent="0.3">
      <c r="A105" s="191"/>
      <c r="B105" s="190" t="s">
        <v>303</v>
      </c>
      <c r="C105" s="192">
        <f>$C$11*(CalcSummary!BR3 + CalcSummary!GM3) + $C$13*(CalcSummary!BR4 + CalcSummary!GM4) + $C$15*(CalcSummary!BR5 + CalcSummary!GM5)</f>
        <v>12.523003325334514</v>
      </c>
      <c r="D105" s="187"/>
      <c r="E105" s="187"/>
      <c r="F105" s="187"/>
      <c r="G105" s="187"/>
      <c r="H105" s="191"/>
      <c r="I105" s="191"/>
      <c r="J105" s="191"/>
      <c r="K105" s="191"/>
      <c r="L105" s="191"/>
      <c r="M105" s="191"/>
      <c r="N105" s="191"/>
      <c r="O105" s="191"/>
      <c r="P105" s="191"/>
      <c r="Q105" s="191"/>
    </row>
    <row r="106" spans="1:17" x14ac:dyDescent="0.3">
      <c r="A106" s="191"/>
      <c r="B106" s="190" t="s">
        <v>304</v>
      </c>
      <c r="C106" s="192">
        <f>$C$11*(CalcSummary!BS3 + CalcSummary!GN3) + $C$13*(CalcSummary!BS4 + CalcSummary!GN4) + $C$15*(CalcSummary!BS5 + CalcSummary!GN5)</f>
        <v>8.9212772617725449</v>
      </c>
      <c r="D106" s="187"/>
      <c r="E106" s="187"/>
      <c r="F106" s="187"/>
      <c r="G106" s="187"/>
      <c r="H106" s="191"/>
      <c r="I106" s="191"/>
      <c r="J106" s="191"/>
      <c r="K106" s="191"/>
      <c r="L106" s="191"/>
      <c r="M106" s="191"/>
      <c r="N106" s="191"/>
      <c r="O106" s="191"/>
      <c r="P106" s="191"/>
      <c r="Q106" s="191"/>
    </row>
    <row r="107" spans="1:17" x14ac:dyDescent="0.3">
      <c r="A107" s="191"/>
      <c r="B107" s="190" t="s">
        <v>305</v>
      </c>
      <c r="C107" s="192">
        <f>$C$11*(CalcSummary!BT3 + CalcSummary!GO3) + $C$13*(CalcSummary!BT4 + CalcSummary!GO4) + $C$15*(CalcSummary!BT5 + CalcSummary!GO5)</f>
        <v>13.957295265868138</v>
      </c>
      <c r="D107" s="187"/>
      <c r="E107" s="187"/>
      <c r="F107" s="187"/>
      <c r="G107" s="187"/>
      <c r="H107" s="191"/>
      <c r="I107" s="191"/>
      <c r="J107" s="191"/>
      <c r="K107" s="191"/>
      <c r="L107" s="191"/>
      <c r="M107" s="191"/>
      <c r="N107" s="191"/>
      <c r="O107" s="191"/>
      <c r="P107" s="191"/>
      <c r="Q107" s="191"/>
    </row>
    <row r="108" spans="1:17" x14ac:dyDescent="0.3">
      <c r="A108" s="191"/>
      <c r="B108" s="190" t="s">
        <v>306</v>
      </c>
      <c r="C108" s="192">
        <f>$C$11*(CalcSummary!BU3 + CalcSummary!GP3) + $C$13*(CalcSummary!BU4 + CalcSummary!GP4) + $C$15*(CalcSummary!BU5 + CalcSummary!GP5)</f>
        <v>9.49052330803279</v>
      </c>
      <c r="D108" s="187"/>
      <c r="E108" s="187"/>
      <c r="F108" s="187"/>
      <c r="G108" s="187"/>
      <c r="H108" s="191"/>
      <c r="I108" s="191"/>
      <c r="J108" s="191"/>
      <c r="K108" s="191"/>
      <c r="L108" s="191"/>
      <c r="M108" s="191"/>
      <c r="N108" s="191"/>
      <c r="O108" s="191"/>
      <c r="P108" s="191"/>
      <c r="Q108" s="191"/>
    </row>
    <row r="109" spans="1:17" x14ac:dyDescent="0.3">
      <c r="A109" s="191"/>
      <c r="B109" s="190" t="s">
        <v>307</v>
      </c>
      <c r="C109" s="192">
        <f>$C$11*(CalcSummary!BV3 + CalcSummary!GQ3) + $C$13*(CalcSummary!BV4 + CalcSummary!GQ4) + $C$15*(CalcSummary!BV5 + CalcSummary!GQ5)</f>
        <v>10.336385281677979</v>
      </c>
      <c r="D109" s="187"/>
      <c r="E109" s="187"/>
      <c r="F109" s="187"/>
      <c r="G109" s="187"/>
      <c r="H109" s="191"/>
      <c r="I109" s="191"/>
      <c r="J109" s="191"/>
      <c r="K109" s="191"/>
      <c r="L109" s="191"/>
      <c r="M109" s="191"/>
      <c r="N109" s="191"/>
      <c r="O109" s="191"/>
      <c r="P109" s="191"/>
      <c r="Q109" s="191"/>
    </row>
    <row r="110" spans="1:17" x14ac:dyDescent="0.3">
      <c r="A110" s="191"/>
      <c r="B110" s="190" t="s">
        <v>308</v>
      </c>
      <c r="C110" s="192">
        <f>$C$11*(CalcSummary!BW3 + CalcSummary!GR3) + $C$13*(CalcSummary!BW4 + CalcSummary!GR4) + $C$15*(CalcSummary!BW5 + CalcSummary!GR5)</f>
        <v>13.906716685117967</v>
      </c>
      <c r="D110" s="187"/>
      <c r="E110" s="187"/>
      <c r="F110" s="187"/>
      <c r="G110" s="187"/>
      <c r="H110" s="191"/>
      <c r="I110" s="191"/>
      <c r="J110" s="191"/>
      <c r="K110" s="191"/>
      <c r="L110" s="191"/>
      <c r="M110" s="191"/>
      <c r="N110" s="191"/>
      <c r="O110" s="191"/>
      <c r="P110" s="191"/>
      <c r="Q110" s="191"/>
    </row>
    <row r="111" spans="1:17" x14ac:dyDescent="0.3">
      <c r="A111" s="191"/>
      <c r="B111" s="190" t="s">
        <v>309</v>
      </c>
      <c r="C111" s="192">
        <f>$C$11*(CalcSummary!BX3 + CalcSummary!GS3) + $C$13*(CalcSummary!BX4 + CalcSummary!GS4) + $C$15*(CalcSummary!BX5 + CalcSummary!GS5)</f>
        <v>7.6197651696614503</v>
      </c>
      <c r="D111" s="187"/>
      <c r="E111" s="187"/>
      <c r="F111" s="187"/>
      <c r="G111" s="187"/>
      <c r="H111" s="191"/>
      <c r="I111" s="191"/>
      <c r="J111" s="191"/>
      <c r="K111" s="191"/>
      <c r="L111" s="191"/>
      <c r="M111" s="191"/>
      <c r="N111" s="191"/>
      <c r="O111" s="191"/>
      <c r="P111" s="191"/>
      <c r="Q111" s="191"/>
    </row>
    <row r="112" spans="1:17" x14ac:dyDescent="0.3">
      <c r="A112" s="191"/>
      <c r="B112" s="190" t="s">
        <v>310</v>
      </c>
      <c r="C112" s="192">
        <f>$C$11*(CalcSummary!BY3 + CalcSummary!GT3) + $C$13*(CalcSummary!BY4 + CalcSummary!GT4) + $C$15*(CalcSummary!BY5 + CalcSummary!GT5)</f>
        <v>17.056121067006739</v>
      </c>
      <c r="D112" s="187"/>
      <c r="E112" s="187"/>
      <c r="F112" s="187"/>
      <c r="G112" s="187"/>
      <c r="H112" s="191"/>
      <c r="I112" s="191"/>
      <c r="J112" s="191"/>
      <c r="K112" s="191"/>
      <c r="L112" s="191"/>
      <c r="M112" s="191"/>
      <c r="N112" s="191"/>
      <c r="O112" s="191"/>
      <c r="P112" s="191"/>
      <c r="Q112" s="191"/>
    </row>
    <row r="113" spans="1:17" x14ac:dyDescent="0.3">
      <c r="A113" s="191"/>
      <c r="B113" s="190" t="s">
        <v>311</v>
      </c>
      <c r="C113" s="192">
        <f>$C$11*(CalcSummary!BZ3 + CalcSummary!GU3) + $C$13*(CalcSummary!BZ4 + CalcSummary!GU4) + $C$15*(CalcSummary!BZ5 + CalcSummary!GU5)</f>
        <v>12.126349284163362</v>
      </c>
      <c r="D113" s="187"/>
      <c r="E113" s="187"/>
      <c r="F113" s="187"/>
      <c r="G113" s="187"/>
      <c r="H113" s="191"/>
      <c r="I113" s="191"/>
      <c r="J113" s="191"/>
      <c r="K113" s="191"/>
      <c r="L113" s="191"/>
      <c r="M113" s="191"/>
      <c r="N113" s="191"/>
      <c r="O113" s="191"/>
      <c r="P113" s="191"/>
      <c r="Q113" s="191"/>
    </row>
    <row r="114" spans="1:17" x14ac:dyDescent="0.3">
      <c r="A114" s="191"/>
      <c r="B114" s="190" t="s">
        <v>312</v>
      </c>
      <c r="C114" s="192">
        <f>$C$11*(CalcSummary!CA3 + CalcSummary!GV3) + $C$13*(CalcSummary!CA4 + CalcSummary!GV4) + $C$15*(CalcSummary!CA5 + CalcSummary!GV5)</f>
        <v>16.34645532433073</v>
      </c>
      <c r="D114" s="187"/>
      <c r="E114" s="187"/>
      <c r="F114" s="187"/>
      <c r="G114" s="187"/>
      <c r="H114" s="191"/>
      <c r="I114" s="191"/>
      <c r="J114" s="191"/>
      <c r="K114" s="191"/>
      <c r="L114" s="191"/>
      <c r="M114" s="191"/>
      <c r="N114" s="191"/>
      <c r="O114" s="191"/>
      <c r="P114" s="191"/>
      <c r="Q114" s="191"/>
    </row>
    <row r="115" spans="1:17" x14ac:dyDescent="0.3">
      <c r="A115" s="191"/>
      <c r="B115" s="190" t="s">
        <v>313</v>
      </c>
      <c r="C115" s="192">
        <f>$C$11*(CalcSummary!CB3 + CalcSummary!GW3) + $C$13*(CalcSummary!CB4 + CalcSummary!GW4) + $C$15*(CalcSummary!CB5 + CalcSummary!GW5)</f>
        <v>24.510782188094939</v>
      </c>
      <c r="D115" s="187"/>
      <c r="E115" s="187"/>
      <c r="F115" s="187"/>
      <c r="G115" s="187"/>
      <c r="H115" s="191"/>
      <c r="I115" s="191"/>
      <c r="J115" s="191"/>
      <c r="K115" s="191"/>
      <c r="L115" s="191"/>
      <c r="M115" s="191"/>
      <c r="N115" s="191"/>
      <c r="O115" s="191"/>
      <c r="P115" s="191"/>
      <c r="Q115" s="191"/>
    </row>
    <row r="116" spans="1:17" x14ac:dyDescent="0.3">
      <c r="A116" s="191"/>
      <c r="B116" s="190" t="s">
        <v>314</v>
      </c>
      <c r="C116" s="192">
        <f>$C$11*(CalcSummary!CC3 + CalcSummary!GX3) + $C$13*(CalcSummary!CC4 + CalcSummary!GX4) + $C$15*(CalcSummary!CC5 + CalcSummary!GX5)</f>
        <v>9.8634793015456772</v>
      </c>
      <c r="D116" s="187"/>
      <c r="E116" s="187"/>
      <c r="F116" s="187"/>
      <c r="G116" s="187"/>
      <c r="H116" s="191"/>
      <c r="I116" s="191"/>
      <c r="J116" s="191"/>
      <c r="K116" s="191"/>
      <c r="L116" s="191"/>
      <c r="M116" s="191"/>
      <c r="N116" s="191"/>
      <c r="O116" s="191"/>
      <c r="P116" s="191"/>
      <c r="Q116" s="191"/>
    </row>
    <row r="117" spans="1:17" x14ac:dyDescent="0.3">
      <c r="A117" s="191"/>
      <c r="B117" s="190" t="s">
        <v>315</v>
      </c>
      <c r="C117" s="192">
        <f>$C$11*(CalcSummary!CD3 + CalcSummary!GY3) + $C$13*(CalcSummary!CD4 + CalcSummary!GY4) + $C$15*(CalcSummary!CD5 + CalcSummary!GY5)</f>
        <v>16.994617359188208</v>
      </c>
      <c r="D117" s="187"/>
      <c r="E117" s="187"/>
      <c r="F117" s="187"/>
      <c r="G117" s="187"/>
      <c r="H117" s="191"/>
      <c r="I117" s="191"/>
      <c r="J117" s="191"/>
      <c r="K117" s="191"/>
      <c r="L117" s="191"/>
      <c r="M117" s="191"/>
      <c r="N117" s="191"/>
      <c r="O117" s="191"/>
      <c r="P117" s="191"/>
      <c r="Q117" s="191"/>
    </row>
    <row r="118" spans="1:17" x14ac:dyDescent="0.3">
      <c r="A118" s="191"/>
      <c r="B118" s="190" t="s">
        <v>316</v>
      </c>
      <c r="C118" s="192">
        <f>$C$11*(CalcSummary!CE3 + CalcSummary!GZ3) + $C$13*(CalcSummary!CE4 + CalcSummary!GZ4) + $C$15*(CalcSummary!CE5 + CalcSummary!GZ5)</f>
        <v>12.264801879039291</v>
      </c>
      <c r="D118" s="187"/>
      <c r="E118" s="187"/>
      <c r="F118" s="187"/>
      <c r="G118" s="187"/>
      <c r="H118" s="191"/>
      <c r="I118" s="191"/>
      <c r="J118" s="191"/>
      <c r="K118" s="191"/>
      <c r="L118" s="191"/>
      <c r="M118" s="191"/>
      <c r="N118" s="191"/>
      <c r="O118" s="191"/>
      <c r="P118" s="191"/>
      <c r="Q118" s="191"/>
    </row>
    <row r="119" spans="1:17" x14ac:dyDescent="0.3">
      <c r="A119" s="191"/>
      <c r="B119" s="190" t="s">
        <v>317</v>
      </c>
      <c r="C119" s="192">
        <f>$C$11*(CalcSummary!CF3 + CalcSummary!HA3) + $C$13*(CalcSummary!CF4 + CalcSummary!HA4) + $C$15*(CalcSummary!CF5 + CalcSummary!HA5)</f>
        <v>17.826276676277271</v>
      </c>
      <c r="D119" s="187"/>
      <c r="E119" s="187"/>
      <c r="F119" s="187"/>
      <c r="G119" s="187"/>
      <c r="H119" s="191"/>
      <c r="I119" s="191"/>
      <c r="J119" s="191"/>
      <c r="K119" s="191"/>
      <c r="L119" s="191"/>
      <c r="M119" s="191"/>
      <c r="N119" s="191"/>
      <c r="O119" s="191"/>
      <c r="P119" s="191"/>
      <c r="Q119" s="191"/>
    </row>
    <row r="120" spans="1:17" x14ac:dyDescent="0.3">
      <c r="A120" s="191"/>
      <c r="B120" s="190" t="s">
        <v>318</v>
      </c>
      <c r="C120" s="192">
        <f>$C$11*(CalcSummary!CG3 + CalcSummary!HB3) + $C$13*(CalcSummary!CG4 + CalcSummary!HB4) + $C$15*(CalcSummary!CG5 + CalcSummary!HB5)</f>
        <v>12.047701371279953</v>
      </c>
      <c r="D120" s="187"/>
      <c r="E120" s="187"/>
      <c r="F120" s="187"/>
      <c r="G120" s="187"/>
      <c r="H120" s="191"/>
      <c r="I120" s="191"/>
      <c r="J120" s="191"/>
      <c r="K120" s="191"/>
      <c r="L120" s="191"/>
      <c r="M120" s="191"/>
      <c r="N120" s="191"/>
      <c r="O120" s="191"/>
      <c r="P120" s="191"/>
      <c r="Q120" s="191"/>
    </row>
    <row r="121" spans="1:17" x14ac:dyDescent="0.3">
      <c r="A121" s="191"/>
      <c r="B121" s="190" t="s">
        <v>319</v>
      </c>
      <c r="C121" s="192">
        <f>$C$11*(CalcSummary!CH3 + CalcSummary!HC3) + $C$13*(CalcSummary!CH4 + CalcSummary!HC4) + $C$15*(CalcSummary!CH5 + CalcSummary!HC5)</f>
        <v>22.54107776623562</v>
      </c>
      <c r="D121" s="187"/>
      <c r="E121" s="187"/>
      <c r="F121" s="187"/>
      <c r="G121" s="187"/>
      <c r="H121" s="191"/>
      <c r="I121" s="191"/>
      <c r="J121" s="191"/>
      <c r="K121" s="191"/>
      <c r="L121" s="191"/>
      <c r="M121" s="191"/>
      <c r="N121" s="191"/>
      <c r="O121" s="191"/>
      <c r="P121" s="191"/>
      <c r="Q121" s="191"/>
    </row>
    <row r="122" spans="1:17" x14ac:dyDescent="0.3">
      <c r="A122" s="191"/>
      <c r="B122" s="190" t="s">
        <v>320</v>
      </c>
      <c r="C122" s="192">
        <f>$C$11*(CalcSummary!CI3 + CalcSummary!HD3) + $C$13*(CalcSummary!CI4 + CalcSummary!HD4) + $C$15*(CalcSummary!CI5 + CalcSummary!HD5)</f>
        <v>20.475185988885617</v>
      </c>
      <c r="D122" s="187"/>
      <c r="E122" s="187"/>
      <c r="F122" s="187"/>
      <c r="G122" s="187"/>
      <c r="H122" s="191"/>
      <c r="I122" s="191"/>
      <c r="J122" s="191"/>
      <c r="K122" s="191"/>
      <c r="L122" s="191"/>
      <c r="M122" s="191"/>
      <c r="N122" s="191"/>
      <c r="O122" s="191"/>
      <c r="P122" s="191"/>
      <c r="Q122" s="191"/>
    </row>
    <row r="123" spans="1:17" x14ac:dyDescent="0.3">
      <c r="A123" s="191"/>
      <c r="B123" s="190" t="s">
        <v>321</v>
      </c>
      <c r="C123" s="192">
        <f>$C$11*(CalcSummary!CJ3 + CalcSummary!HE3) + $C$13*(CalcSummary!CJ4 + CalcSummary!HE4) + $C$15*(CalcSummary!CJ5 + CalcSummary!HE5)</f>
        <v>27.077988986144543</v>
      </c>
      <c r="D123" s="187"/>
      <c r="E123" s="187"/>
      <c r="F123" s="187"/>
      <c r="G123" s="187"/>
      <c r="H123" s="191"/>
      <c r="I123" s="191"/>
      <c r="J123" s="191"/>
      <c r="K123" s="191"/>
      <c r="L123" s="191"/>
      <c r="M123" s="191"/>
      <c r="N123" s="191"/>
      <c r="O123" s="191"/>
      <c r="P123" s="191"/>
      <c r="Q123" s="191"/>
    </row>
    <row r="124" spans="1:17" x14ac:dyDescent="0.3">
      <c r="A124" s="191"/>
      <c r="B124" s="190" t="s">
        <v>322</v>
      </c>
      <c r="C124" s="192">
        <f>$C$11*(CalcSummary!CK3 + CalcSummary!HF3) + $C$13*(CalcSummary!CK4 + CalcSummary!HF4) + $C$15*(CalcSummary!CK5 + CalcSummary!HF5)</f>
        <v>31.480174124752178</v>
      </c>
      <c r="D124" s="187"/>
      <c r="E124" s="187"/>
      <c r="F124" s="187"/>
      <c r="G124" s="187"/>
      <c r="H124" s="191"/>
      <c r="I124" s="191"/>
      <c r="J124" s="191"/>
      <c r="K124" s="191"/>
      <c r="L124" s="191"/>
      <c r="M124" s="191"/>
      <c r="N124" s="191"/>
      <c r="O124" s="191"/>
      <c r="P124" s="191"/>
      <c r="Q124" s="191"/>
    </row>
    <row r="125" spans="1:17" x14ac:dyDescent="0.3">
      <c r="A125" s="191"/>
      <c r="B125" s="190" t="s">
        <v>323</v>
      </c>
      <c r="C125" s="192">
        <f>$C$11*(CalcSummary!CL3 + CalcSummary!HG3) + $C$13*(CalcSummary!CL4 + CalcSummary!HG4) + $C$15*(CalcSummary!CL5 + CalcSummary!HG5)</f>
        <v>29.697460108187983</v>
      </c>
      <c r="D125" s="187"/>
      <c r="E125" s="187"/>
      <c r="F125" s="187"/>
      <c r="G125" s="187"/>
      <c r="H125" s="191"/>
      <c r="I125" s="191"/>
      <c r="J125" s="191"/>
      <c r="K125" s="191"/>
      <c r="L125" s="191"/>
      <c r="M125" s="191"/>
      <c r="N125" s="191"/>
      <c r="O125" s="191"/>
      <c r="P125" s="191"/>
      <c r="Q125" s="191"/>
    </row>
    <row r="126" spans="1:17" x14ac:dyDescent="0.3">
      <c r="A126" s="191"/>
      <c r="B126" s="190" t="s">
        <v>324</v>
      </c>
      <c r="C126" s="192">
        <f>$C$11*(CalcSummary!CM3 + CalcSummary!HH3) + $C$13*(CalcSummary!CM4 + CalcSummary!HH4) + $C$15*(CalcSummary!CM5 + CalcSummary!HH5)</f>
        <v>38.796466840867247</v>
      </c>
      <c r="D126" s="187"/>
      <c r="E126" s="187"/>
      <c r="F126" s="187"/>
      <c r="G126" s="187"/>
      <c r="H126" s="191"/>
      <c r="I126" s="191"/>
      <c r="J126" s="191"/>
      <c r="K126" s="191"/>
      <c r="L126" s="191"/>
      <c r="M126" s="191"/>
      <c r="N126" s="191"/>
      <c r="O126" s="191"/>
      <c r="P126" s="191"/>
      <c r="Q126" s="191"/>
    </row>
    <row r="127" spans="1:17" x14ac:dyDescent="0.3">
      <c r="A127" s="191"/>
      <c r="B127" s="190" t="s">
        <v>325</v>
      </c>
      <c r="C127" s="192">
        <f>$C$11*(CalcSummary!CN3 + CalcSummary!HI3) + $C$13*(CalcSummary!CN4 + CalcSummary!HI4) + $C$15*(CalcSummary!CN5 + CalcSummary!HI5)</f>
        <v>41.129469431911943</v>
      </c>
      <c r="D127" s="187"/>
      <c r="E127" s="187"/>
      <c r="F127" s="187"/>
      <c r="G127" s="187"/>
      <c r="H127" s="191"/>
      <c r="I127" s="191"/>
      <c r="J127" s="191"/>
      <c r="K127" s="191"/>
      <c r="L127" s="191"/>
      <c r="M127" s="191"/>
      <c r="N127" s="191"/>
      <c r="O127" s="191"/>
      <c r="P127" s="191"/>
      <c r="Q127" s="191"/>
    </row>
    <row r="128" spans="1:17" x14ac:dyDescent="0.3">
      <c r="A128" s="191"/>
      <c r="B128" s="190" t="s">
        <v>326</v>
      </c>
      <c r="C128" s="192">
        <f>$C$11*(CalcSummary!CO3 + CalcSummary!HJ3) + $C$13*(CalcSummary!CO4 + CalcSummary!HJ4) + $C$15*(CalcSummary!CO5 + CalcSummary!HJ5)</f>
        <v>43.523471585768121</v>
      </c>
      <c r="D128" s="187"/>
      <c r="E128" s="187"/>
      <c r="F128" s="187"/>
      <c r="G128" s="187"/>
      <c r="H128" s="191"/>
      <c r="I128" s="191"/>
      <c r="J128" s="191"/>
      <c r="K128" s="191"/>
      <c r="L128" s="191"/>
      <c r="M128" s="191"/>
      <c r="N128" s="191"/>
      <c r="O128" s="191"/>
      <c r="P128" s="191"/>
      <c r="Q128" s="191"/>
    </row>
    <row r="129" spans="1:17" x14ac:dyDescent="0.3">
      <c r="A129" s="191"/>
      <c r="B129" s="190" t="s">
        <v>327</v>
      </c>
      <c r="C129" s="192">
        <f>$C$11*(CalcSummary!CP3 + CalcSummary!HK3) + $C$13*(CalcSummary!CP4 + CalcSummary!HK4) + $C$15*(CalcSummary!CP5 + CalcSummary!HK5)</f>
        <v>42.566335835829747</v>
      </c>
      <c r="D129" s="187"/>
      <c r="E129" s="187"/>
      <c r="F129" s="187"/>
      <c r="G129" s="187"/>
      <c r="H129" s="191"/>
      <c r="I129" s="191"/>
      <c r="J129" s="191"/>
      <c r="K129" s="191"/>
      <c r="L129" s="191"/>
      <c r="M129" s="191"/>
      <c r="N129" s="191"/>
      <c r="O129" s="191"/>
      <c r="P129" s="191"/>
      <c r="Q129" s="191"/>
    </row>
    <row r="130" spans="1:17" x14ac:dyDescent="0.3">
      <c r="A130" s="191"/>
      <c r="B130" s="190" t="s">
        <v>328</v>
      </c>
      <c r="C130" s="192">
        <f>$C$11*(CalcSummary!CQ3 + CalcSummary!HL3) + $C$13*(CalcSummary!CQ4 + CalcSummary!HL4) + $C$15*(CalcSummary!CQ5 + CalcSummary!HL5)</f>
        <v>50.500802742387712</v>
      </c>
      <c r="D130" s="187"/>
      <c r="E130" s="187"/>
      <c r="F130" s="187"/>
      <c r="G130" s="187"/>
      <c r="H130" s="191"/>
      <c r="I130" s="191"/>
      <c r="J130" s="191"/>
      <c r="K130" s="191"/>
      <c r="L130" s="191"/>
      <c r="M130" s="191"/>
      <c r="N130" s="191"/>
      <c r="O130" s="191"/>
      <c r="P130" s="191"/>
      <c r="Q130" s="191"/>
    </row>
    <row r="131" spans="1:17" x14ac:dyDescent="0.3">
      <c r="A131" s="191"/>
      <c r="B131" s="190" t="s">
        <v>329</v>
      </c>
      <c r="C131" s="192">
        <f>$C$11*(CalcSummary!CR3 + CalcSummary!HM3) + $C$13*(CalcSummary!CR4 + CalcSummary!HM4) + $C$15*(CalcSummary!CR5 + CalcSummary!HM5)</f>
        <v>57.33137264085321</v>
      </c>
      <c r="D131" s="187"/>
      <c r="E131" s="187"/>
      <c r="F131" s="187"/>
      <c r="G131" s="187"/>
      <c r="H131" s="191"/>
      <c r="I131" s="191"/>
      <c r="J131" s="191"/>
      <c r="K131" s="191"/>
      <c r="L131" s="191"/>
      <c r="M131" s="191"/>
      <c r="N131" s="191"/>
      <c r="O131" s="191"/>
      <c r="P131" s="191"/>
      <c r="Q131" s="191"/>
    </row>
    <row r="132" spans="1:17" x14ac:dyDescent="0.3">
      <c r="A132" s="191"/>
      <c r="B132" s="190" t="s">
        <v>330</v>
      </c>
      <c r="C132" s="192">
        <f>$C$11*(CalcSummary!CS3 + CalcSummary!HN3) + $C$13*(CalcSummary!CS4 + CalcSummary!HN4) + $C$15*(CalcSummary!CS5 + CalcSummary!HN5)</f>
        <v>171.22654945033361</v>
      </c>
      <c r="D132" s="187"/>
      <c r="E132" s="187"/>
      <c r="F132" s="187"/>
      <c r="G132" s="187"/>
      <c r="H132" s="191"/>
      <c r="I132" s="191"/>
      <c r="J132" s="191"/>
      <c r="K132" s="191"/>
      <c r="L132" s="191"/>
      <c r="M132" s="191"/>
      <c r="N132" s="191"/>
      <c r="O132" s="191"/>
      <c r="P132" s="191"/>
      <c r="Q132" s="191"/>
    </row>
    <row r="133" spans="1:17" x14ac:dyDescent="0.3">
      <c r="A133" s="191"/>
      <c r="B133" s="190" t="s">
        <v>331</v>
      </c>
      <c r="C133" s="192">
        <f>$C$11*(CalcSummary!CT3 + CalcSummary!HO3) + $C$13*(CalcSummary!CT4 + CalcSummary!HO4) + $C$15*(CalcSummary!CT5 + CalcSummary!HO5)</f>
        <v>302.42851659670049</v>
      </c>
      <c r="D133" s="187"/>
      <c r="E133" s="187"/>
      <c r="F133" s="187"/>
      <c r="G133" s="187"/>
      <c r="H133" s="191"/>
      <c r="I133" s="191"/>
      <c r="J133" s="191"/>
      <c r="K133" s="191"/>
      <c r="L133" s="191"/>
      <c r="M133" s="191"/>
      <c r="N133" s="191"/>
      <c r="O133" s="191"/>
      <c r="P133" s="191"/>
      <c r="Q133" s="191"/>
    </row>
    <row r="134" spans="1:17" x14ac:dyDescent="0.3">
      <c r="A134" s="191"/>
      <c r="B134" s="190" t="s">
        <v>332</v>
      </c>
      <c r="C134" s="192">
        <f>$C$11*(CalcSummary!CU3 + CalcSummary!HP3) + $C$13*(CalcSummary!CU4 + CalcSummary!HP4) + $C$15*(CalcSummary!CU5 + CalcSummary!HP5)</f>
        <v>218.85991857866509</v>
      </c>
      <c r="D134" s="187"/>
      <c r="E134" s="187"/>
      <c r="F134" s="187"/>
      <c r="G134" s="187"/>
      <c r="H134" s="191"/>
      <c r="I134" s="191"/>
      <c r="J134" s="191"/>
      <c r="K134" s="191"/>
      <c r="L134" s="191"/>
      <c r="M134" s="191"/>
      <c r="N134" s="191"/>
      <c r="O134" s="191"/>
      <c r="P134" s="191"/>
      <c r="Q134" s="191"/>
    </row>
    <row r="135" spans="1:17" x14ac:dyDescent="0.3">
      <c r="A135" s="191"/>
      <c r="B135" s="190" t="s">
        <v>333</v>
      </c>
      <c r="C135" s="192">
        <f>$C$11*(CalcSummary!CV3 + CalcSummary!HQ3) + $C$13*(CalcSummary!CV4 + CalcSummary!HQ4) + $C$15*(CalcSummary!CV5 + CalcSummary!HQ5)</f>
        <v>146.46109846055759</v>
      </c>
      <c r="D135" s="187"/>
      <c r="E135" s="187"/>
      <c r="F135" s="187"/>
      <c r="G135" s="187"/>
      <c r="H135" s="191"/>
      <c r="I135" s="191"/>
      <c r="J135" s="191"/>
      <c r="K135" s="191"/>
      <c r="L135" s="191"/>
      <c r="M135" s="191"/>
      <c r="N135" s="191"/>
      <c r="O135" s="191"/>
      <c r="P135" s="191"/>
      <c r="Q135" s="191"/>
    </row>
    <row r="136" spans="1:17" x14ac:dyDescent="0.3">
      <c r="A136" s="191"/>
      <c r="B136" s="190" t="s">
        <v>334</v>
      </c>
      <c r="C136" s="192">
        <f>$C$11*(CalcSummary!CW3 + CalcSummary!HR3) + $C$13*(CalcSummary!CW4 + CalcSummary!HR4) + $C$15*(CalcSummary!CW5 + CalcSummary!HR5)</f>
        <v>81.476729622731739</v>
      </c>
      <c r="D136" s="187"/>
      <c r="E136" s="187"/>
      <c r="F136" s="187"/>
      <c r="G136" s="187"/>
      <c r="H136" s="191"/>
      <c r="I136" s="191"/>
      <c r="J136" s="191"/>
      <c r="K136" s="191"/>
      <c r="L136" s="191"/>
      <c r="M136" s="191"/>
      <c r="N136" s="191"/>
      <c r="O136" s="191"/>
      <c r="P136" s="191"/>
      <c r="Q136" s="191"/>
    </row>
    <row r="137" spans="1:17" x14ac:dyDescent="0.3">
      <c r="A137" s="191"/>
      <c r="B137" s="190" t="s">
        <v>335</v>
      </c>
      <c r="C137" s="192">
        <f>$C$11*(CalcSummary!CX3 + CalcSummary!HS3) + $C$13*(CalcSummary!CX4 + CalcSummary!HS4) + $C$15*(CalcSummary!CX5 + CalcSummary!HS5)</f>
        <v>53.354845928143931</v>
      </c>
      <c r="D137" s="187"/>
      <c r="E137" s="187"/>
      <c r="F137" s="187"/>
      <c r="G137" s="187"/>
      <c r="H137" s="191"/>
      <c r="I137" s="191"/>
      <c r="J137" s="191"/>
      <c r="K137" s="191"/>
      <c r="L137" s="191"/>
      <c r="M137" s="191"/>
      <c r="N137" s="191"/>
      <c r="O137" s="191"/>
      <c r="P137" s="191"/>
      <c r="Q137" s="191"/>
    </row>
    <row r="138" spans="1:17" x14ac:dyDescent="0.3">
      <c r="A138" s="191"/>
      <c r="B138" s="190" t="s">
        <v>336</v>
      </c>
      <c r="C138" s="192">
        <f>$C$11*(CalcSummary!CY3 + CalcSummary!HT3) + $C$13*(CalcSummary!CY4 + CalcSummary!HT4) + $C$15*(CalcSummary!CY5 + CalcSummary!HT5)</f>
        <v>38.886423585922756</v>
      </c>
      <c r="D138" s="187"/>
      <c r="E138" s="187"/>
      <c r="F138" s="187"/>
      <c r="G138" s="187"/>
      <c r="H138" s="191"/>
      <c r="I138" s="191"/>
      <c r="J138" s="191"/>
      <c r="K138" s="191"/>
      <c r="L138" s="191"/>
      <c r="M138" s="191"/>
      <c r="N138" s="191"/>
      <c r="O138" s="191"/>
      <c r="P138" s="191"/>
      <c r="Q138" s="191"/>
    </row>
    <row r="139" spans="1:17" x14ac:dyDescent="0.3">
      <c r="A139" s="191"/>
      <c r="B139" s="190" t="s">
        <v>337</v>
      </c>
      <c r="C139" s="192">
        <f>$C$11*(CalcSummary!CZ3 + CalcSummary!HU3) + $C$13*(CalcSummary!CZ4 + CalcSummary!HU4) + $C$15*(CalcSummary!CZ5 + CalcSummary!HU5)</f>
        <v>35.234997884678329</v>
      </c>
      <c r="D139" s="187"/>
      <c r="E139" s="187"/>
      <c r="F139" s="187"/>
      <c r="G139" s="187"/>
      <c r="H139" s="191"/>
      <c r="I139" s="191"/>
      <c r="J139" s="191"/>
      <c r="K139" s="191"/>
      <c r="L139" s="191"/>
      <c r="M139" s="191"/>
      <c r="N139" s="191"/>
      <c r="O139" s="191"/>
      <c r="P139" s="191"/>
      <c r="Q139" s="191"/>
    </row>
    <row r="140" spans="1:17" x14ac:dyDescent="0.3">
      <c r="A140" s="191"/>
      <c r="B140" s="190" t="s">
        <v>338</v>
      </c>
      <c r="C140" s="192">
        <f>$C$11*(CalcSummary!DA3 + CalcSummary!HV3) + $C$13*(CalcSummary!DA4 + CalcSummary!HV4) + $C$15*(CalcSummary!DA5 + CalcSummary!HV5)</f>
        <v>26.76276829002413</v>
      </c>
      <c r="D140" s="187"/>
      <c r="E140" s="187"/>
      <c r="F140" s="187"/>
      <c r="G140" s="187"/>
      <c r="H140" s="191"/>
      <c r="I140" s="191"/>
      <c r="J140" s="191"/>
      <c r="K140" s="191"/>
      <c r="L140" s="191"/>
      <c r="M140" s="191"/>
      <c r="N140" s="191"/>
      <c r="O140" s="191"/>
      <c r="P140" s="191"/>
      <c r="Q140" s="191"/>
    </row>
    <row r="141" spans="1:17" x14ac:dyDescent="0.3">
      <c r="A141" s="191"/>
      <c r="B141" s="190" t="s">
        <v>339</v>
      </c>
      <c r="C141" s="192">
        <f>$C$11*(CalcSummary!DB3 + CalcSummary!HW3) + $C$13*(CalcSummary!DB4 + CalcSummary!HW4) + $C$15*(CalcSummary!DB5 + CalcSummary!HW5)</f>
        <v>23.047015754933479</v>
      </c>
      <c r="D141" s="187"/>
      <c r="E141" s="187"/>
      <c r="F141" s="187"/>
      <c r="G141" s="187"/>
      <c r="H141" s="191"/>
      <c r="I141" s="191"/>
      <c r="J141" s="191"/>
      <c r="K141" s="191"/>
      <c r="L141" s="191"/>
      <c r="M141" s="191"/>
      <c r="N141" s="191"/>
      <c r="O141" s="191"/>
      <c r="P141" s="191"/>
      <c r="Q141" s="191"/>
    </row>
    <row r="142" spans="1:17" x14ac:dyDescent="0.3">
      <c r="A142" s="191"/>
      <c r="B142" s="190" t="s">
        <v>340</v>
      </c>
      <c r="C142" s="192">
        <f>$C$11*(CalcSummary!DC3 + CalcSummary!HX3) + $C$13*(CalcSummary!DC4 + CalcSummary!HX4) + $C$15*(CalcSummary!DC5 + CalcSummary!HX5)</f>
        <v>19.8475625822845</v>
      </c>
      <c r="D142" s="187"/>
      <c r="E142" s="187"/>
      <c r="F142" s="187"/>
      <c r="G142" s="187"/>
      <c r="H142" s="191"/>
      <c r="I142" s="191"/>
      <c r="J142" s="191"/>
      <c r="K142" s="191"/>
      <c r="L142" s="191"/>
      <c r="M142" s="191"/>
      <c r="N142" s="191"/>
      <c r="O142" s="191"/>
      <c r="P142" s="191"/>
      <c r="Q142" s="191"/>
    </row>
    <row r="143" spans="1:17" x14ac:dyDescent="0.3">
      <c r="A143" s="191"/>
      <c r="B143" s="190" t="s">
        <v>341</v>
      </c>
      <c r="C143" s="192">
        <f>$C$11*(CalcSummary!DD3 + CalcSummary!HY3) + $C$13*(CalcSummary!DD4 + CalcSummary!HY4) + $C$15*(CalcSummary!DD5 + CalcSummary!HY5)</f>
        <v>35.328709730498616</v>
      </c>
      <c r="D143" s="187"/>
      <c r="E143" s="187"/>
      <c r="F143" s="187"/>
      <c r="G143" s="187"/>
      <c r="H143" s="191"/>
      <c r="I143" s="191"/>
      <c r="J143" s="191"/>
      <c r="K143" s="191"/>
      <c r="L143" s="191"/>
      <c r="M143" s="191"/>
      <c r="N143" s="191"/>
      <c r="O143" s="191"/>
      <c r="P143" s="191"/>
      <c r="Q143" s="191"/>
    </row>
    <row r="144" spans="1:17" x14ac:dyDescent="0.3">
      <c r="A144" s="191"/>
      <c r="B144" s="190" t="s">
        <v>342</v>
      </c>
      <c r="C144" s="192">
        <f>$C$11*(CalcSummary!DE3 + CalcSummary!HZ3) + $C$13*(CalcSummary!DE4 + CalcSummary!HZ4) + $C$15*(CalcSummary!DE5 + CalcSummary!HZ5)</f>
        <v>28.327241198994741</v>
      </c>
      <c r="D144" s="187"/>
      <c r="E144" s="187"/>
      <c r="F144" s="187"/>
      <c r="G144" s="187"/>
      <c r="H144" s="191"/>
      <c r="I144" s="191"/>
      <c r="J144" s="191"/>
      <c r="K144" s="191"/>
      <c r="L144" s="191"/>
      <c r="M144" s="191"/>
      <c r="N144" s="191"/>
      <c r="O144" s="191"/>
      <c r="P144" s="191"/>
      <c r="Q144" s="191"/>
    </row>
    <row r="145" spans="1:17" x14ac:dyDescent="0.3">
      <c r="A145" s="191"/>
      <c r="B145" s="190" t="s">
        <v>343</v>
      </c>
      <c r="C145" s="192">
        <f>$C$11*(CalcSummary!DF3 + CalcSummary!IA3) + $C$13*(CalcSummary!DF4 + CalcSummary!IA4) + $C$15*(CalcSummary!DF5 + CalcSummary!IA5)</f>
        <v>30.745124045517258</v>
      </c>
      <c r="D145" s="187"/>
      <c r="E145" s="187"/>
      <c r="F145" s="187"/>
      <c r="G145" s="187"/>
      <c r="H145" s="191"/>
      <c r="I145" s="191"/>
      <c r="J145" s="191"/>
      <c r="K145" s="191"/>
      <c r="L145" s="191"/>
      <c r="M145" s="191"/>
      <c r="N145" s="191"/>
      <c r="O145" s="191"/>
      <c r="P145" s="191"/>
      <c r="Q145" s="191"/>
    </row>
    <row r="146" spans="1:17" x14ac:dyDescent="0.3">
      <c r="A146" s="191"/>
      <c r="B146" s="190" t="s">
        <v>344</v>
      </c>
      <c r="C146" s="192">
        <f>$C$11*(CalcSummary!DG3 + CalcSummary!IB3) + $C$13*(CalcSummary!DG4 + CalcSummary!IB4) + $C$15*(CalcSummary!DG5 + CalcSummary!IB5)</f>
        <v>28.486266241007137</v>
      </c>
      <c r="D146" s="187"/>
      <c r="E146" s="187"/>
      <c r="F146" s="187"/>
      <c r="G146" s="187"/>
      <c r="H146" s="191"/>
      <c r="I146" s="191"/>
      <c r="J146" s="191"/>
      <c r="K146" s="191"/>
      <c r="L146" s="191"/>
      <c r="M146" s="191"/>
      <c r="N146" s="191"/>
      <c r="O146" s="191"/>
      <c r="P146" s="191"/>
      <c r="Q146" s="191"/>
    </row>
    <row r="147" spans="1:17" x14ac:dyDescent="0.3">
      <c r="A147" s="191"/>
      <c r="B147" s="190" t="s">
        <v>345</v>
      </c>
      <c r="C147" s="192">
        <f>$C$11*(CalcSummary!DH3 + CalcSummary!IC3) + $C$13*(CalcSummary!DH4 + CalcSummary!IC4) + $C$15*(CalcSummary!DH5 + CalcSummary!IC5)</f>
        <v>37.380936578330648</v>
      </c>
      <c r="D147" s="187"/>
      <c r="E147" s="187"/>
      <c r="F147" s="187"/>
      <c r="G147" s="187"/>
      <c r="H147" s="191"/>
      <c r="I147" s="191"/>
      <c r="J147" s="191"/>
      <c r="K147" s="191"/>
      <c r="L147" s="191"/>
      <c r="M147" s="191"/>
      <c r="N147" s="191"/>
      <c r="O147" s="191"/>
      <c r="P147" s="191"/>
      <c r="Q147" s="191"/>
    </row>
    <row r="148" spans="1:17" x14ac:dyDescent="0.3">
      <c r="A148" s="191"/>
      <c r="B148" s="190" t="s">
        <v>346</v>
      </c>
      <c r="C148" s="192">
        <f>$C$11*(CalcSummary!DI3 + CalcSummary!ID3) + $C$13*(CalcSummary!DI4 + CalcSummary!ID4) + $C$15*(CalcSummary!DI5 + CalcSummary!ID5)</f>
        <v>30.620849824417519</v>
      </c>
      <c r="D148" s="187"/>
      <c r="E148" s="187"/>
      <c r="F148" s="187"/>
      <c r="G148" s="187"/>
      <c r="H148" s="191"/>
      <c r="I148" s="191"/>
      <c r="J148" s="191"/>
      <c r="K148" s="191"/>
      <c r="L148" s="191"/>
      <c r="M148" s="191"/>
      <c r="N148" s="191"/>
      <c r="O148" s="191"/>
      <c r="P148" s="191"/>
      <c r="Q148" s="191"/>
    </row>
    <row r="149" spans="1:17" x14ac:dyDescent="0.3">
      <c r="A149" s="191"/>
      <c r="B149" s="190" t="s">
        <v>347</v>
      </c>
      <c r="C149" s="192">
        <f>$C$11*(CalcSummary!DJ3 + CalcSummary!IE3) + $C$13*(CalcSummary!DJ4 + CalcSummary!IE4) + $C$15*(CalcSummary!DJ5 + CalcSummary!IE5)</f>
        <v>34.121168884898061</v>
      </c>
      <c r="D149" s="187"/>
      <c r="E149" s="187"/>
      <c r="F149" s="187"/>
      <c r="G149" s="187"/>
      <c r="H149" s="191"/>
      <c r="I149" s="191"/>
      <c r="J149" s="191"/>
      <c r="K149" s="191"/>
      <c r="L149" s="191"/>
      <c r="M149" s="191"/>
      <c r="N149" s="191"/>
      <c r="O149" s="191"/>
      <c r="P149" s="191"/>
      <c r="Q149" s="191"/>
    </row>
    <row r="150" spans="1:17" x14ac:dyDescent="0.3">
      <c r="A150" s="191"/>
      <c r="B150" s="190" t="s">
        <v>348</v>
      </c>
      <c r="C150" s="192">
        <f>$C$11*(CalcSummary!DK3 + CalcSummary!IF3) + $C$13*(CalcSummary!DK4 + CalcSummary!IF4) + $C$15*(CalcSummary!DK5 + CalcSummary!IF5)</f>
        <v>33.795599414893019</v>
      </c>
      <c r="D150" s="187"/>
      <c r="E150" s="187"/>
      <c r="F150" s="187"/>
      <c r="G150" s="187"/>
      <c r="H150" s="191"/>
      <c r="I150" s="191"/>
      <c r="J150" s="191"/>
      <c r="K150" s="191"/>
      <c r="L150" s="191"/>
      <c r="M150" s="191"/>
      <c r="N150" s="191"/>
      <c r="O150" s="191"/>
      <c r="P150" s="191"/>
      <c r="Q150" s="191"/>
    </row>
    <row r="151" spans="1:17" x14ac:dyDescent="0.3">
      <c r="A151" s="191"/>
      <c r="B151" s="190" t="s">
        <v>349</v>
      </c>
      <c r="C151" s="192">
        <f>$C$11*(CalcSummary!DL3 + CalcSummary!IG3) + $C$13*(CalcSummary!DL4 + CalcSummary!IG4) + $C$15*(CalcSummary!DL5 + CalcSummary!IG5)</f>
        <v>25.351690255785922</v>
      </c>
      <c r="D151" s="187"/>
      <c r="E151" s="187"/>
      <c r="F151" s="187"/>
      <c r="G151" s="187"/>
      <c r="H151" s="191"/>
      <c r="I151" s="191"/>
      <c r="J151" s="191"/>
      <c r="K151" s="191"/>
      <c r="L151" s="191"/>
      <c r="M151" s="191"/>
      <c r="N151" s="191"/>
      <c r="O151" s="191"/>
      <c r="P151" s="191"/>
      <c r="Q151" s="191"/>
    </row>
    <row r="152" spans="1:17" x14ac:dyDescent="0.3">
      <c r="A152" s="191"/>
      <c r="B152" s="190" t="s">
        <v>350</v>
      </c>
      <c r="C152" s="192">
        <f>$C$11*(CalcSummary!DM3 + CalcSummary!IH3) + $C$13*(CalcSummary!DM4 + CalcSummary!IH4) + $C$15*(CalcSummary!DM5 + CalcSummary!IH5)</f>
        <v>26.297284359273768</v>
      </c>
      <c r="D152" s="187"/>
      <c r="E152" s="187"/>
      <c r="F152" s="187"/>
      <c r="G152" s="187"/>
      <c r="H152" s="191"/>
      <c r="I152" s="191"/>
      <c r="J152" s="191"/>
      <c r="K152" s="191"/>
      <c r="L152" s="191"/>
      <c r="M152" s="191"/>
      <c r="N152" s="191"/>
      <c r="O152" s="191"/>
      <c r="P152" s="191"/>
      <c r="Q152" s="191"/>
    </row>
    <row r="153" spans="1:17" x14ac:dyDescent="0.3">
      <c r="A153" s="191"/>
      <c r="B153" s="190" t="s">
        <v>351</v>
      </c>
      <c r="C153" s="192">
        <f>$C$11*(CalcSummary!DN3 + CalcSummary!II3) + $C$13*(CalcSummary!DN4 + CalcSummary!II4) + $C$15*(CalcSummary!DN5 + CalcSummary!II5)</f>
        <v>33.040564606773941</v>
      </c>
      <c r="D153" s="187"/>
      <c r="E153" s="187"/>
      <c r="F153" s="187"/>
      <c r="G153" s="187"/>
      <c r="H153" s="191"/>
      <c r="I153" s="191"/>
      <c r="J153" s="191"/>
      <c r="K153" s="191"/>
      <c r="L153" s="191"/>
      <c r="M153" s="191"/>
      <c r="N153" s="191"/>
      <c r="O153" s="191"/>
      <c r="P153" s="191"/>
      <c r="Q153" s="191"/>
    </row>
    <row r="154" spans="1:17" x14ac:dyDescent="0.3">
      <c r="A154" s="191"/>
      <c r="B154" s="190" t="s">
        <v>352</v>
      </c>
      <c r="C154" s="192">
        <f>$C$11*(CalcSummary!DO3 + CalcSummary!IJ3) + $C$13*(CalcSummary!DO4 + CalcSummary!IJ4) + $C$15*(CalcSummary!DO5 + CalcSummary!IJ5)</f>
        <v>40.580547087955338</v>
      </c>
      <c r="D154" s="187"/>
      <c r="E154" s="187"/>
      <c r="F154" s="187"/>
      <c r="G154" s="187"/>
      <c r="H154" s="191"/>
      <c r="I154" s="191"/>
      <c r="J154" s="191"/>
      <c r="K154" s="191"/>
      <c r="L154" s="191"/>
      <c r="M154" s="191"/>
      <c r="N154" s="191"/>
      <c r="O154" s="191"/>
      <c r="P154" s="191"/>
      <c r="Q154" s="191"/>
    </row>
    <row r="155" spans="1:17" x14ac:dyDescent="0.3">
      <c r="A155" s="191"/>
      <c r="B155" s="190" t="s">
        <v>353</v>
      </c>
      <c r="C155" s="192">
        <f>$C$11*(CalcSummary!DP3 + CalcSummary!IK3) + $C$13*(CalcSummary!DP4 + CalcSummary!IK4) + $C$15*(CalcSummary!DP5 + CalcSummary!IK5)</f>
        <v>32.242784067501233</v>
      </c>
      <c r="D155" s="187"/>
      <c r="E155" s="187"/>
      <c r="F155" s="187"/>
      <c r="G155" s="187"/>
      <c r="H155" s="191"/>
      <c r="I155" s="191"/>
      <c r="J155" s="191"/>
      <c r="K155" s="191"/>
      <c r="L155" s="191"/>
      <c r="M155" s="191"/>
      <c r="N155" s="191"/>
      <c r="O155" s="191"/>
      <c r="P155" s="191"/>
      <c r="Q155" s="191"/>
    </row>
    <row r="156" spans="1:17" x14ac:dyDescent="0.3">
      <c r="A156" s="191"/>
      <c r="B156" s="190" t="s">
        <v>354</v>
      </c>
      <c r="C156" s="192">
        <f>$C$11*(CalcSummary!DQ3 + CalcSummary!IL3) + $C$13*(CalcSummary!DQ4 + CalcSummary!IL4) + $C$15*(CalcSummary!DQ5 + CalcSummary!IL5)</f>
        <v>32.062326623395052</v>
      </c>
      <c r="D156" s="187"/>
      <c r="E156" s="187"/>
      <c r="F156" s="187"/>
      <c r="G156" s="187"/>
      <c r="H156" s="191"/>
      <c r="I156" s="191"/>
      <c r="J156" s="191"/>
      <c r="K156" s="191"/>
      <c r="L156" s="191"/>
      <c r="M156" s="191"/>
      <c r="N156" s="191"/>
      <c r="O156" s="191"/>
      <c r="P156" s="191"/>
      <c r="Q156" s="191"/>
    </row>
    <row r="157" spans="1:17" x14ac:dyDescent="0.3">
      <c r="A157" s="191"/>
      <c r="B157" s="190" t="s">
        <v>355</v>
      </c>
      <c r="C157" s="192">
        <f>$C$11*(CalcSummary!DR3 + CalcSummary!IM3) + $C$13*(CalcSummary!DR4 + CalcSummary!IM4) + $C$15*(CalcSummary!DR5 + CalcSummary!IM5)</f>
        <v>27.042220933737383</v>
      </c>
      <c r="D157" s="187"/>
      <c r="E157" s="187"/>
      <c r="F157" s="187"/>
      <c r="G157" s="187"/>
      <c r="H157" s="191"/>
      <c r="I157" s="191"/>
      <c r="J157" s="191"/>
      <c r="K157" s="191"/>
      <c r="L157" s="191"/>
      <c r="M157" s="191"/>
      <c r="N157" s="191"/>
      <c r="O157" s="191"/>
      <c r="P157" s="191"/>
      <c r="Q157" s="191"/>
    </row>
    <row r="158" spans="1:17" x14ac:dyDescent="0.3">
      <c r="A158" s="191"/>
      <c r="B158" s="190" t="s">
        <v>356</v>
      </c>
      <c r="C158" s="192">
        <f>$C$11*(CalcSummary!DS3 + CalcSummary!IN3) + $C$13*(CalcSummary!DS4 + CalcSummary!IN4) + $C$15*(CalcSummary!DS5 + CalcSummary!IN5)</f>
        <v>28.279566848274339</v>
      </c>
      <c r="D158" s="187"/>
      <c r="E158" s="187"/>
      <c r="F158" s="187"/>
      <c r="G158" s="187"/>
      <c r="H158" s="191"/>
      <c r="I158" s="191"/>
      <c r="J158" s="191"/>
      <c r="K158" s="191"/>
      <c r="L158" s="191"/>
      <c r="M158" s="191"/>
      <c r="N158" s="191"/>
      <c r="O158" s="191"/>
      <c r="P158" s="191"/>
      <c r="Q158" s="191"/>
    </row>
    <row r="159" spans="1:17" x14ac:dyDescent="0.3">
      <c r="A159" s="191"/>
      <c r="B159" s="190" t="s">
        <v>357</v>
      </c>
      <c r="C159" s="192">
        <f>$C$11*(CalcSummary!DT3 + CalcSummary!IO3) + $C$13*(CalcSummary!DT4 + CalcSummary!IO4) + $C$15*(CalcSummary!DT5 + CalcSummary!IO5)</f>
        <v>33.5987934586215</v>
      </c>
      <c r="D159" s="187"/>
      <c r="E159" s="187"/>
      <c r="F159" s="187"/>
      <c r="G159" s="187"/>
      <c r="H159" s="191"/>
      <c r="I159" s="191"/>
      <c r="J159" s="191"/>
      <c r="K159" s="191"/>
      <c r="L159" s="191"/>
      <c r="M159" s="191"/>
      <c r="N159" s="191"/>
      <c r="O159" s="191"/>
      <c r="P159" s="191"/>
      <c r="Q159" s="191"/>
    </row>
    <row r="160" spans="1:17" x14ac:dyDescent="0.3">
      <c r="A160" s="191"/>
      <c r="B160" s="190" t="s">
        <v>358</v>
      </c>
      <c r="C160" s="192">
        <f>$C$11*(CalcSummary!DU3 + CalcSummary!IP3) + $C$13*(CalcSummary!DU4 + CalcSummary!IP4) + $C$15*(CalcSummary!DU5 + CalcSummary!IP5)</f>
        <v>27.384297875446578</v>
      </c>
      <c r="D160" s="187"/>
      <c r="E160" s="187"/>
      <c r="F160" s="187"/>
      <c r="G160" s="187"/>
      <c r="H160" s="191"/>
      <c r="I160" s="191"/>
      <c r="J160" s="191"/>
      <c r="K160" s="191"/>
      <c r="L160" s="191"/>
      <c r="M160" s="191"/>
      <c r="N160" s="191"/>
      <c r="O160" s="191"/>
      <c r="P160" s="191"/>
      <c r="Q160" s="191"/>
    </row>
    <row r="161" spans="1:17" x14ac:dyDescent="0.3">
      <c r="A161" s="191"/>
      <c r="B161" s="190" t="s">
        <v>359</v>
      </c>
      <c r="C161" s="192">
        <f>$C$11*(CalcSummary!DV3 + CalcSummary!IQ3) + $C$13*(CalcSummary!DV4 + CalcSummary!IQ4) + $C$15*(CalcSummary!DV5 + CalcSummary!IQ5)</f>
        <v>37.096394872971345</v>
      </c>
      <c r="D161" s="187"/>
      <c r="E161" s="187"/>
      <c r="F161" s="187"/>
      <c r="G161" s="187"/>
      <c r="H161" s="191"/>
      <c r="I161" s="191"/>
      <c r="J161" s="191"/>
      <c r="K161" s="191"/>
      <c r="L161" s="191"/>
      <c r="M161" s="191"/>
      <c r="N161" s="191"/>
      <c r="O161" s="191"/>
      <c r="P161" s="191"/>
      <c r="Q161" s="191"/>
    </row>
    <row r="162" spans="1:17" x14ac:dyDescent="0.3">
      <c r="A162" s="191"/>
      <c r="B162" s="190" t="s">
        <v>360</v>
      </c>
      <c r="C162" s="192">
        <f>$C$11*(CalcSummary!DW3 + CalcSummary!IR3) + $C$13*(CalcSummary!DW4 + CalcSummary!IR4) + $C$15*(CalcSummary!DW5 + CalcSummary!IR5)</f>
        <v>34.490517402147688</v>
      </c>
      <c r="D162" s="187"/>
      <c r="E162" s="187"/>
      <c r="F162" s="187"/>
      <c r="G162" s="187"/>
      <c r="H162" s="191"/>
      <c r="I162" s="191"/>
      <c r="J162" s="191"/>
      <c r="K162" s="191"/>
      <c r="L162" s="191"/>
      <c r="M162" s="191"/>
      <c r="N162" s="191"/>
      <c r="O162" s="191"/>
      <c r="P162" s="191"/>
      <c r="Q162" s="191"/>
    </row>
    <row r="163" spans="1:17" x14ac:dyDescent="0.3">
      <c r="A163" s="191"/>
      <c r="B163" s="190" t="s">
        <v>361</v>
      </c>
      <c r="C163" s="192">
        <f>$C$11*(CalcSummary!DX3 + CalcSummary!IS3) + $C$13*(CalcSummary!DX4 + CalcSummary!IS4) + $C$15*(CalcSummary!DX5 + CalcSummary!IS5)</f>
        <v>30.714352583192323</v>
      </c>
      <c r="D163" s="187"/>
      <c r="E163" s="187"/>
      <c r="F163" s="187"/>
      <c r="G163" s="187"/>
      <c r="H163" s="191"/>
      <c r="I163" s="191"/>
      <c r="J163" s="191"/>
      <c r="K163" s="191"/>
      <c r="L163" s="191"/>
      <c r="M163" s="191"/>
      <c r="N163" s="191"/>
      <c r="O163" s="191"/>
      <c r="P163" s="191"/>
      <c r="Q163" s="191"/>
    </row>
    <row r="164" spans="1:17" x14ac:dyDescent="0.3">
      <c r="A164" s="191"/>
      <c r="B164" s="190" t="s">
        <v>362</v>
      </c>
      <c r="C164" s="192">
        <f>$C$11*(CalcSummary!DY3 + CalcSummary!IT3) + $C$13*(CalcSummary!DY4 + CalcSummary!IT4) + $C$15*(CalcSummary!DY5 + CalcSummary!IT5)</f>
        <v>32.483923933879055</v>
      </c>
      <c r="D164" s="187"/>
      <c r="E164" s="187"/>
      <c r="F164" s="187"/>
      <c r="G164" s="187"/>
      <c r="H164" s="191"/>
      <c r="I164" s="191"/>
      <c r="J164" s="191"/>
      <c r="K164" s="191"/>
      <c r="L164" s="191"/>
      <c r="M164" s="191"/>
      <c r="N164" s="191"/>
      <c r="O164" s="191"/>
      <c r="P164" s="191"/>
      <c r="Q164" s="191"/>
    </row>
    <row r="165" spans="1:17" x14ac:dyDescent="0.3">
      <c r="A165" s="191"/>
      <c r="B165" s="190" t="s">
        <v>363</v>
      </c>
      <c r="C165" s="192">
        <f>$C$11*(CalcSummary!DZ3 + CalcSummary!IU3) + $C$13*(CalcSummary!DZ4 + CalcSummary!IU4) + $C$15*(CalcSummary!DZ5 + CalcSummary!IU5)</f>
        <v>21.073253550855206</v>
      </c>
      <c r="D165" s="187"/>
      <c r="E165" s="187"/>
      <c r="F165" s="187"/>
      <c r="G165" s="187"/>
      <c r="H165" s="191"/>
      <c r="I165" s="191"/>
      <c r="J165" s="191"/>
      <c r="K165" s="191"/>
      <c r="L165" s="191"/>
      <c r="M165" s="191"/>
      <c r="N165" s="191"/>
      <c r="O165" s="191"/>
      <c r="P165" s="191"/>
      <c r="Q165" s="191"/>
    </row>
    <row r="166" spans="1:17" x14ac:dyDescent="0.3">
      <c r="A166" s="191"/>
      <c r="B166" s="190" t="s">
        <v>364</v>
      </c>
      <c r="C166" s="192">
        <f>$C$11*(CalcSummary!EA3 + CalcSummary!IV3) + $C$13*(CalcSummary!EA4 + CalcSummary!IV4) + $C$15*(CalcSummary!EA5 + CalcSummary!IV5)</f>
        <v>16.618253065527981</v>
      </c>
      <c r="D166" s="187"/>
      <c r="E166" s="187"/>
      <c r="F166" s="187"/>
      <c r="G166" s="187"/>
      <c r="H166" s="191"/>
      <c r="I166" s="191"/>
      <c r="J166" s="191"/>
      <c r="K166" s="191"/>
      <c r="L166" s="191"/>
      <c r="M166" s="191"/>
      <c r="N166" s="191"/>
      <c r="O166" s="191"/>
      <c r="P166" s="191"/>
      <c r="Q166" s="191"/>
    </row>
    <row r="167" spans="1:17" x14ac:dyDescent="0.3">
      <c r="A167" s="191"/>
      <c r="B167" s="190" t="s">
        <v>365</v>
      </c>
      <c r="C167" s="192">
        <f>$C$11*(CalcSummary!EB3 + CalcSummary!IW3) + $C$13*(CalcSummary!EB4 + CalcSummary!IW4) + $C$15*(CalcSummary!EB5 + CalcSummary!IW5)</f>
        <v>36.979294843907404</v>
      </c>
      <c r="D167" s="187"/>
      <c r="E167" s="187"/>
      <c r="F167" s="187"/>
      <c r="G167" s="187"/>
      <c r="H167" s="191"/>
      <c r="I167" s="191"/>
      <c r="J167" s="191"/>
      <c r="K167" s="191"/>
      <c r="L167" s="191"/>
      <c r="M167" s="191"/>
      <c r="N167" s="191"/>
      <c r="O167" s="191"/>
      <c r="P167" s="191"/>
      <c r="Q167" s="191"/>
    </row>
    <row r="168" spans="1:17" x14ac:dyDescent="0.3">
      <c r="A168" s="191"/>
      <c r="B168" s="190" t="s">
        <v>366</v>
      </c>
      <c r="C168" s="192">
        <f>$C$11*(CalcSummary!EC3 + CalcSummary!IX3) + $C$13*(CalcSummary!EC4 + CalcSummary!IX4) + $C$15*(CalcSummary!EC5 + CalcSummary!IX5)</f>
        <v>14.27838805870471</v>
      </c>
      <c r="D168" s="187"/>
      <c r="E168" s="187"/>
      <c r="F168" s="187"/>
      <c r="G168" s="187"/>
      <c r="H168" s="191"/>
      <c r="I168" s="191"/>
      <c r="J168" s="191"/>
      <c r="K168" s="191"/>
      <c r="L168" s="191"/>
      <c r="M168" s="191"/>
      <c r="N168" s="191"/>
      <c r="O168" s="191"/>
      <c r="P168" s="191"/>
      <c r="Q168" s="191"/>
    </row>
    <row r="169" spans="1:17" x14ac:dyDescent="0.3">
      <c r="A169" s="191"/>
      <c r="B169" s="190" t="s">
        <v>367</v>
      </c>
      <c r="C169" s="192">
        <f>$C$11*(CalcSummary!ED3 + CalcSummary!IY3) + $C$13*(CalcSummary!ED4 + CalcSummary!IY4) + $C$15*(CalcSummary!ED5 + CalcSummary!IY5)</f>
        <v>15.168332392263274</v>
      </c>
      <c r="D169" s="187"/>
      <c r="E169" s="187"/>
      <c r="F169" s="187"/>
      <c r="G169" s="187"/>
      <c r="H169" s="191"/>
      <c r="I169" s="191"/>
      <c r="J169" s="191"/>
      <c r="K169" s="191"/>
      <c r="L169" s="191"/>
      <c r="M169" s="191"/>
      <c r="N169" s="191"/>
      <c r="O169" s="191"/>
      <c r="P169" s="191"/>
      <c r="Q169" s="191"/>
    </row>
    <row r="170" spans="1:17" x14ac:dyDescent="0.3">
      <c r="A170" s="191"/>
      <c r="B170" s="191"/>
      <c r="C170" s="191"/>
      <c r="D170" s="191"/>
      <c r="E170" s="191"/>
      <c r="F170" s="191"/>
      <c r="G170" s="191"/>
      <c r="H170" s="191"/>
      <c r="I170" s="191"/>
      <c r="J170" s="191"/>
      <c r="K170" s="191"/>
      <c r="L170" s="191"/>
      <c r="M170" s="191"/>
      <c r="N170" s="191"/>
      <c r="O170" s="191"/>
      <c r="P170" s="191"/>
      <c r="Q170" s="191"/>
    </row>
    <row r="171" spans="1:17" x14ac:dyDescent="0.3">
      <c r="A171" s="191"/>
      <c r="B171" s="191"/>
      <c r="C171" s="191"/>
      <c r="D171" s="191"/>
      <c r="E171" s="191"/>
      <c r="F171" s="191"/>
      <c r="G171" s="191"/>
      <c r="H171" s="191"/>
      <c r="I171" s="191"/>
      <c r="J171" s="191"/>
      <c r="K171" s="191"/>
      <c r="L171" s="191"/>
      <c r="M171" s="191"/>
      <c r="N171" s="191"/>
      <c r="O171" s="191"/>
      <c r="P171" s="191"/>
      <c r="Q171" s="191"/>
    </row>
    <row r="172" spans="1:17" x14ac:dyDescent="0.3">
      <c r="A172" s="191"/>
      <c r="B172" s="191"/>
      <c r="C172" s="191"/>
      <c r="D172" s="191"/>
      <c r="E172" s="191"/>
      <c r="F172" s="191"/>
      <c r="G172" s="191"/>
      <c r="H172" s="191"/>
      <c r="I172" s="191"/>
      <c r="J172" s="191"/>
      <c r="K172" s="191"/>
      <c r="L172" s="191"/>
      <c r="M172" s="191"/>
      <c r="N172" s="191"/>
      <c r="O172" s="191"/>
      <c r="P172" s="191"/>
      <c r="Q172" s="191"/>
    </row>
    <row r="173" spans="1:17" x14ac:dyDescent="0.3">
      <c r="A173" s="191"/>
      <c r="B173" s="191"/>
      <c r="C173" s="191"/>
      <c r="D173" s="191"/>
      <c r="E173" s="191"/>
      <c r="F173" s="191"/>
      <c r="G173" s="191"/>
      <c r="H173" s="191"/>
      <c r="I173" s="191"/>
      <c r="J173" s="191"/>
      <c r="K173" s="191"/>
      <c r="L173" s="191"/>
      <c r="M173" s="191"/>
      <c r="N173" s="191"/>
      <c r="O173" s="191"/>
      <c r="P173" s="191"/>
      <c r="Q173" s="191"/>
    </row>
    <row r="174" spans="1:17" x14ac:dyDescent="0.3">
      <c r="A174" s="191"/>
      <c r="B174" s="191"/>
      <c r="C174" s="191"/>
      <c r="D174" s="191"/>
      <c r="E174" s="191"/>
      <c r="F174" s="191"/>
      <c r="G174" s="191"/>
      <c r="H174" s="191"/>
      <c r="I174" s="191"/>
      <c r="J174" s="191"/>
      <c r="K174" s="191"/>
      <c r="L174" s="191"/>
      <c r="M174" s="191"/>
      <c r="N174" s="191"/>
      <c r="O174" s="191"/>
      <c r="P174" s="191"/>
      <c r="Q174" s="191"/>
    </row>
    <row r="175" spans="1:17" x14ac:dyDescent="0.3">
      <c r="A175" s="191"/>
      <c r="B175" s="191"/>
      <c r="C175" s="191"/>
      <c r="D175" s="191"/>
      <c r="E175" s="191"/>
      <c r="F175" s="191"/>
      <c r="G175" s="191"/>
      <c r="H175" s="191"/>
      <c r="I175" s="191"/>
      <c r="J175" s="191"/>
      <c r="K175" s="191"/>
      <c r="L175" s="191"/>
      <c r="M175" s="191"/>
      <c r="N175" s="191"/>
      <c r="O175" s="191"/>
      <c r="P175" s="191"/>
      <c r="Q175" s="191"/>
    </row>
  </sheetData>
  <mergeCells count="22">
    <mergeCell ref="B42:L42"/>
    <mergeCell ref="B44:C44"/>
    <mergeCell ref="C33:E33"/>
    <mergeCell ref="G33:I33"/>
    <mergeCell ref="C35:L35"/>
    <mergeCell ref="C36:G36"/>
    <mergeCell ref="H36:L36"/>
    <mergeCell ref="C40:F40"/>
    <mergeCell ref="H40:K40"/>
    <mergeCell ref="C29:F29"/>
    <mergeCell ref="G29:J29"/>
    <mergeCell ref="C3:G3"/>
    <mergeCell ref="C5:D5"/>
    <mergeCell ref="F5:G5"/>
    <mergeCell ref="B8:G8"/>
    <mergeCell ref="I8:N8"/>
    <mergeCell ref="C21:J21"/>
    <mergeCell ref="C22:F22"/>
    <mergeCell ref="G22:J22"/>
    <mergeCell ref="C26:E26"/>
    <mergeCell ref="G26:I26"/>
    <mergeCell ref="C28:J28"/>
  </mergeCells>
  <dataValidations count="1">
    <dataValidation type="list" allowBlank="1" showInputMessage="1" showErrorMessage="1" sqref="F5:G5">
      <formula1>"With Buses, Without Buses"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84"/>
  <sheetViews>
    <sheetView workbookViewId="0">
      <selection activeCell="N5" sqref="N5"/>
    </sheetView>
  </sheetViews>
  <sheetFormatPr defaultRowHeight="14.4" x14ac:dyDescent="0.3"/>
  <cols>
    <col min="2" max="2" width="18.88671875" bestFit="1" customWidth="1"/>
    <col min="3" max="17" width="13.21875" customWidth="1"/>
  </cols>
  <sheetData>
    <row r="1" spans="1:17" x14ac:dyDescent="0.3">
      <c r="A1" s="134"/>
      <c r="B1" s="135"/>
      <c r="C1" s="135"/>
      <c r="D1" s="136"/>
      <c r="E1" s="136"/>
      <c r="F1" s="137" t="s">
        <v>628</v>
      </c>
      <c r="G1" s="135"/>
      <c r="H1" s="135"/>
      <c r="I1" s="135"/>
      <c r="J1" s="135"/>
      <c r="K1" s="135"/>
      <c r="L1" s="135"/>
      <c r="M1" s="135"/>
      <c r="N1" s="135"/>
      <c r="O1" s="134"/>
      <c r="P1" s="134"/>
      <c r="Q1" s="134"/>
    </row>
    <row r="2" spans="1:17" ht="15" thickBot="1" x14ac:dyDescent="0.35">
      <c r="A2" s="138"/>
      <c r="B2" s="138"/>
      <c r="C2" s="138"/>
      <c r="D2" s="138"/>
      <c r="E2" s="138"/>
      <c r="F2" s="138"/>
      <c r="G2" s="138"/>
      <c r="H2" s="138"/>
      <c r="I2" s="138"/>
      <c r="J2" s="138"/>
      <c r="K2" s="138"/>
      <c r="L2" s="138"/>
      <c r="M2" s="138"/>
      <c r="N2" s="138"/>
      <c r="O2" s="138"/>
      <c r="P2" s="138"/>
      <c r="Q2" s="138"/>
    </row>
    <row r="3" spans="1:17" ht="15" thickBot="1" x14ac:dyDescent="0.35">
      <c r="A3" s="139"/>
      <c r="B3" s="138" t="s">
        <v>673</v>
      </c>
      <c r="C3" s="238"/>
      <c r="D3" s="239"/>
      <c r="E3" s="239"/>
      <c r="F3" s="239"/>
      <c r="G3" s="240"/>
      <c r="H3" s="138"/>
      <c r="I3" s="138"/>
      <c r="J3" s="138"/>
      <c r="K3" s="138"/>
      <c r="L3" s="138"/>
      <c r="M3" s="138"/>
      <c r="N3" s="138"/>
      <c r="O3" s="138"/>
      <c r="P3" s="138"/>
      <c r="Q3" s="138"/>
    </row>
    <row r="4" spans="1:17" ht="15" thickBot="1" x14ac:dyDescent="0.35">
      <c r="A4" s="139"/>
      <c r="B4" s="138"/>
      <c r="C4" s="138"/>
      <c r="D4" s="138"/>
      <c r="E4" s="138"/>
      <c r="F4" s="138"/>
      <c r="G4" s="138"/>
      <c r="H4" s="138"/>
      <c r="I4" s="138"/>
      <c r="J4" s="138"/>
      <c r="K4" s="138"/>
      <c r="L4" s="138"/>
      <c r="M4" s="138"/>
      <c r="N4" s="138"/>
      <c r="O4" s="138"/>
      <c r="P4" s="138"/>
      <c r="Q4" s="138"/>
    </row>
    <row r="5" spans="1:17" ht="15" thickBot="1" x14ac:dyDescent="0.35">
      <c r="A5" s="139"/>
      <c r="B5" s="140" t="s">
        <v>630</v>
      </c>
      <c r="C5" s="241" t="s">
        <v>674</v>
      </c>
      <c r="D5" s="263"/>
      <c r="E5" s="242"/>
      <c r="F5" s="138"/>
      <c r="G5" s="138"/>
      <c r="H5" s="138"/>
      <c r="I5" s="138"/>
      <c r="J5" s="138"/>
      <c r="K5" s="138"/>
      <c r="L5" s="138"/>
      <c r="M5" s="140" t="s">
        <v>633</v>
      </c>
      <c r="N5" s="138" t="s">
        <v>695</v>
      </c>
      <c r="O5" s="138"/>
      <c r="P5" s="138"/>
      <c r="Q5" s="138"/>
    </row>
    <row r="6" spans="1:17" ht="15" thickBot="1" x14ac:dyDescent="0.35">
      <c r="A6" s="139"/>
      <c r="B6" s="138"/>
      <c r="C6" s="138"/>
      <c r="D6" s="138"/>
      <c r="E6" s="138"/>
      <c r="F6" s="138"/>
      <c r="G6" s="138"/>
      <c r="H6" s="138"/>
      <c r="I6" s="138"/>
      <c r="J6" s="138"/>
      <c r="K6" s="138"/>
      <c r="L6" s="138"/>
      <c r="M6" s="138"/>
      <c r="N6" s="138"/>
      <c r="O6" s="138"/>
      <c r="P6" s="138"/>
      <c r="Q6" s="138"/>
    </row>
    <row r="7" spans="1:17" ht="15" thickBot="1" x14ac:dyDescent="0.35">
      <c r="A7" s="139"/>
      <c r="B7" s="138"/>
      <c r="C7" s="140" t="s">
        <v>675</v>
      </c>
      <c r="D7" s="194" t="s">
        <v>172</v>
      </c>
      <c r="E7" s="138"/>
      <c r="F7" s="140" t="s">
        <v>631</v>
      </c>
      <c r="G7" s="195" t="s">
        <v>632</v>
      </c>
      <c r="H7" s="138"/>
      <c r="I7" s="138"/>
      <c r="J7" s="138"/>
      <c r="K7" s="138"/>
      <c r="L7" s="138"/>
      <c r="M7" s="138"/>
      <c r="N7" s="138"/>
      <c r="O7" s="138"/>
      <c r="P7" s="138"/>
      <c r="Q7" s="138"/>
    </row>
    <row r="8" spans="1:17" ht="15" thickBot="1" x14ac:dyDescent="0.35">
      <c r="A8" s="139"/>
      <c r="B8" s="138"/>
      <c r="C8" s="138"/>
      <c r="D8" s="138"/>
      <c r="E8" s="138"/>
      <c r="F8" s="138"/>
      <c r="G8" s="138"/>
      <c r="H8" s="138"/>
      <c r="I8" s="138"/>
      <c r="J8" s="138"/>
      <c r="K8" s="138"/>
      <c r="L8" s="138"/>
      <c r="M8" s="138"/>
      <c r="N8" s="138"/>
      <c r="O8" s="138"/>
      <c r="P8" s="138"/>
      <c r="Q8" s="138"/>
    </row>
    <row r="9" spans="1:17" ht="15" thickBot="1" x14ac:dyDescent="0.35">
      <c r="A9" s="139"/>
      <c r="B9" s="243" t="s">
        <v>634</v>
      </c>
      <c r="C9" s="244"/>
      <c r="D9" s="244"/>
      <c r="E9" s="244"/>
      <c r="F9" s="244"/>
      <c r="G9" s="245"/>
      <c r="H9" s="139"/>
      <c r="I9" s="243" t="s">
        <v>605</v>
      </c>
      <c r="J9" s="244"/>
      <c r="K9" s="244"/>
      <c r="L9" s="244"/>
      <c r="M9" s="244"/>
      <c r="N9" s="245"/>
      <c r="O9" s="138"/>
      <c r="P9" s="138"/>
      <c r="Q9" s="138"/>
    </row>
    <row r="10" spans="1:17" ht="29.4" thickBot="1" x14ac:dyDescent="0.35">
      <c r="A10" s="139"/>
      <c r="B10" s="141" t="s">
        <v>676</v>
      </c>
      <c r="C10" s="142" t="s">
        <v>636</v>
      </c>
      <c r="D10" s="142" t="s">
        <v>637</v>
      </c>
      <c r="E10" s="142" t="s">
        <v>638</v>
      </c>
      <c r="F10" s="142" t="s">
        <v>639</v>
      </c>
      <c r="G10" s="142" t="s">
        <v>640</v>
      </c>
      <c r="H10" s="139"/>
      <c r="I10" s="142" t="s">
        <v>641</v>
      </c>
      <c r="J10" s="142" t="s">
        <v>642</v>
      </c>
      <c r="K10" s="142" t="s">
        <v>643</v>
      </c>
      <c r="L10" s="142" t="s">
        <v>644</v>
      </c>
      <c r="M10" s="143" t="s">
        <v>645</v>
      </c>
      <c r="N10" s="143" t="s">
        <v>646</v>
      </c>
      <c r="O10" s="138"/>
      <c r="P10" s="138"/>
      <c r="Q10" s="138"/>
    </row>
    <row r="11" spans="1:17" ht="15" thickBot="1" x14ac:dyDescent="0.35">
      <c r="A11" s="139"/>
      <c r="B11" s="144"/>
      <c r="C11" s="144"/>
      <c r="D11" s="144"/>
      <c r="E11" s="144"/>
      <c r="F11" s="144"/>
      <c r="G11" s="144"/>
      <c r="H11" s="139"/>
      <c r="I11" s="144"/>
      <c r="J11" s="144"/>
      <c r="K11" s="144"/>
      <c r="L11" s="144"/>
      <c r="M11" s="144"/>
      <c r="N11" s="144"/>
      <c r="O11" s="138"/>
      <c r="P11" s="138"/>
      <c r="Q11" s="138"/>
    </row>
    <row r="12" spans="1:17" ht="15" thickBot="1" x14ac:dyDescent="0.35">
      <c r="A12" s="139"/>
      <c r="B12" s="145" t="s">
        <v>677</v>
      </c>
      <c r="C12" s="146">
        <v>1000</v>
      </c>
      <c r="D12" s="146">
        <v>8</v>
      </c>
      <c r="E12" s="146">
        <v>8</v>
      </c>
      <c r="F12" s="146">
        <v>110</v>
      </c>
      <c r="G12" s="144"/>
      <c r="H12" s="139"/>
      <c r="I12" s="147">
        <f>IF(C12="","",C12*SUM(CalcSummary!EF6:GB6))</f>
        <v>431.14377143922502</v>
      </c>
      <c r="J12" s="147">
        <f>IF(C12="","",C12*SUM(CalcSummary!BU6:DE6))</f>
        <v>298.66478418590964</v>
      </c>
      <c r="K12" s="147">
        <f>F29</f>
        <v>980.28754287845004</v>
      </c>
      <c r="L12" s="147">
        <f>J29</f>
        <v>605.32956837181928</v>
      </c>
      <c r="M12" s="147">
        <f>IFERROR(K12+L12+F12,"")</f>
        <v>1695.6171112502693</v>
      </c>
      <c r="N12" s="147">
        <f>IF(C12="","",IF(D7="Yes",0,C12*MAX(CalcSummary!F6,CalcSummary!I6)))</f>
        <v>4951.64416697662</v>
      </c>
      <c r="O12" s="138"/>
      <c r="P12" s="138"/>
      <c r="Q12" s="138"/>
    </row>
    <row r="13" spans="1:17" ht="15" thickBot="1" x14ac:dyDescent="0.35">
      <c r="A13" s="148"/>
      <c r="B13" s="149"/>
      <c r="C13" s="150" t="s">
        <v>166</v>
      </c>
      <c r="D13" s="150">
        <f>IF(G7="With Buses",IF(C12="","",C12*CalcSummary!D6),0)</f>
        <v>8.0940843417163091</v>
      </c>
      <c r="E13" s="150">
        <f>IF(G7="With Buses",IF(C12="","",C12*CalcSummary!G6),0)</f>
        <v>8.0940843417163091</v>
      </c>
      <c r="F13" s="150">
        <f>IF(C12="","",C12*CalcSummary!B6)</f>
        <v>109.99954174274299</v>
      </c>
      <c r="G13" s="149"/>
      <c r="H13" s="139"/>
      <c r="I13" s="139"/>
      <c r="J13" s="139"/>
      <c r="K13" s="139"/>
      <c r="L13" s="150"/>
      <c r="M13" s="150"/>
      <c r="N13" s="149"/>
      <c r="O13" s="138"/>
      <c r="P13" s="138"/>
      <c r="Q13" s="138"/>
    </row>
    <row r="14" spans="1:17" ht="15" thickBot="1" x14ac:dyDescent="0.35">
      <c r="A14" s="139"/>
      <c r="B14" s="152" t="s">
        <v>678</v>
      </c>
      <c r="C14" s="146">
        <v>1000</v>
      </c>
      <c r="D14" s="146">
        <v>9</v>
      </c>
      <c r="E14" s="146">
        <v>9</v>
      </c>
      <c r="F14" s="146">
        <v>106</v>
      </c>
      <c r="G14" s="149"/>
      <c r="H14" s="139"/>
      <c r="I14" s="147">
        <f>IF(C14="","",C14*SUM(CalcSummary!EF7:GB7))</f>
        <v>374.36460257217755</v>
      </c>
      <c r="J14" s="147">
        <f>IF(C14="","",C14*SUM(CalcSummary!BU7:DE7))</f>
        <v>277.55003556716866</v>
      </c>
      <c r="K14" s="147">
        <f>F36</f>
        <v>863.72920514435509</v>
      </c>
      <c r="L14" s="147">
        <f>J36</f>
        <v>564.10007113433733</v>
      </c>
      <c r="M14" s="147">
        <f>IFERROR(K14+L14+F14,"")</f>
        <v>1533.8292762786923</v>
      </c>
      <c r="N14" s="147">
        <f>IF(C14="","",C14*MAX(CalcSummary!F7,CalcSummary!I7))</f>
        <v>3757.9337318828898</v>
      </c>
      <c r="O14" s="138"/>
      <c r="P14" s="138"/>
      <c r="Q14" s="138"/>
    </row>
    <row r="15" spans="1:17" ht="15" thickBot="1" x14ac:dyDescent="0.35">
      <c r="A15" s="139"/>
      <c r="B15" s="139"/>
      <c r="C15" s="150" t="s">
        <v>166</v>
      </c>
      <c r="D15" s="150">
        <f>IF(G7="With Buses",IF(C14="","",C14*CalcSummary!D7),0)</f>
        <v>9.0508259658627814</v>
      </c>
      <c r="E15" s="150">
        <f>IF(G7="With Buses",IF(C14="","",C14*CalcSummary!G7),0)</f>
        <v>9.0508259658627814</v>
      </c>
      <c r="F15" s="150">
        <f>IF(C14="","",C14*CalcSummary!B7)</f>
        <v>105.788116728513</v>
      </c>
      <c r="G15" s="151"/>
      <c r="H15" s="139"/>
      <c r="I15" s="139"/>
      <c r="J15" s="139"/>
      <c r="K15" s="139"/>
      <c r="L15" s="139"/>
      <c r="M15" s="139"/>
      <c r="N15" s="139"/>
      <c r="O15" s="138"/>
      <c r="P15" s="138"/>
      <c r="Q15" s="138"/>
    </row>
    <row r="16" spans="1:17" ht="15" thickBot="1" x14ac:dyDescent="0.35">
      <c r="A16" s="139"/>
      <c r="B16" s="152" t="s">
        <v>679</v>
      </c>
      <c r="C16" s="146">
        <v>1000</v>
      </c>
      <c r="D16" s="146">
        <v>11</v>
      </c>
      <c r="E16" s="146">
        <v>11</v>
      </c>
      <c r="F16" s="146">
        <v>100</v>
      </c>
      <c r="G16" s="146">
        <v>719</v>
      </c>
      <c r="H16" s="139"/>
      <c r="I16" s="147">
        <f>IF(C16="","",C16*SUM(CalcSummary!EF8:GB8))</f>
        <v>285.6806707198225</v>
      </c>
      <c r="J16" s="147">
        <f>IF(C16="","",C16*SUM(CalcSummary!BU8:DE8))</f>
        <v>240.33468260630551</v>
      </c>
      <c r="K16" s="147">
        <f>G43</f>
        <v>1401.361341439645</v>
      </c>
      <c r="L16" s="147">
        <f>L43</f>
        <v>1210.669365212611</v>
      </c>
      <c r="M16" s="147">
        <f>IFERROR(K16+L16+F16,"")</f>
        <v>2712.030706652256</v>
      </c>
      <c r="N16" s="147">
        <f>IF(C16="","",C16*MAX(CalcSummary!F8,CalcSummary!I8))</f>
        <v>3447.5034367252701</v>
      </c>
      <c r="O16" s="138"/>
      <c r="P16" s="138"/>
      <c r="Q16" s="138"/>
    </row>
    <row r="17" spans="1:17" ht="15" thickBot="1" x14ac:dyDescent="0.35">
      <c r="A17" s="139"/>
      <c r="B17" s="139"/>
      <c r="C17" s="150" t="s">
        <v>166</v>
      </c>
      <c r="D17" s="150">
        <f>IF(G7="With Buses",IF(C16="","",C16*CalcSummary!D8),0)</f>
        <v>10.578815607445001</v>
      </c>
      <c r="E17" s="150">
        <f>IF(G7="With Buses",IF(C16="","",C16*CalcSummary!G8),0)</f>
        <v>10.578815607445001</v>
      </c>
      <c r="F17" s="150">
        <f>IF(C16="","",C16*CalcSummary!B8)</f>
        <v>99.648608628660298</v>
      </c>
      <c r="G17" s="151">
        <f>IF(C16="","",C16*CalcSummary!C8)</f>
        <v>718.82857371506907</v>
      </c>
      <c r="H17" s="139"/>
      <c r="I17" s="139"/>
      <c r="J17" s="139"/>
      <c r="K17" s="139"/>
      <c r="L17" s="139"/>
      <c r="M17" s="139"/>
      <c r="N17" s="139"/>
      <c r="O17" s="138"/>
      <c r="P17" s="138"/>
      <c r="Q17" s="138"/>
    </row>
    <row r="18" spans="1:17" ht="15" thickBot="1" x14ac:dyDescent="0.35">
      <c r="A18" s="139"/>
      <c r="B18" s="152" t="s">
        <v>680</v>
      </c>
      <c r="C18" s="146">
        <v>1000</v>
      </c>
      <c r="D18" s="146">
        <v>11</v>
      </c>
      <c r="E18" s="146">
        <v>11</v>
      </c>
      <c r="F18" s="146">
        <v>104</v>
      </c>
      <c r="G18" s="146">
        <v>725</v>
      </c>
      <c r="H18" s="139"/>
      <c r="I18" s="147">
        <f>IF(C18="","",C18*SUM(CalcSummary!EF9:GB9))</f>
        <v>269.29120065142752</v>
      </c>
      <c r="J18" s="147">
        <f>IF(C18="","",C18*SUM(CalcSummary!BU9:DE9))</f>
        <v>235.21803608705301</v>
      </c>
      <c r="K18" s="147">
        <f>G49</f>
        <v>1378.582401302855</v>
      </c>
      <c r="L18" s="147">
        <f>L49</f>
        <v>1206.4360721741059</v>
      </c>
      <c r="M18" s="147">
        <f>IFERROR(K18+L18+F18,"")</f>
        <v>2689.0184734769609</v>
      </c>
      <c r="N18" s="147">
        <f>IF(C18="","",C18*MAX(CalcSummary!F9,CalcSummary!I9))</f>
        <v>3486.93428065841</v>
      </c>
      <c r="O18" s="138"/>
      <c r="P18" s="138"/>
      <c r="Q18" s="138"/>
    </row>
    <row r="19" spans="1:17" ht="15" thickBot="1" x14ac:dyDescent="0.35">
      <c r="A19" s="139"/>
      <c r="B19" s="139"/>
      <c r="C19" s="150" t="s">
        <v>166</v>
      </c>
      <c r="D19" s="150">
        <f>IF(G7="With Buses",IF(C18="","",C18*CalcSummary!D9),0)</f>
        <v>11.016025417044499</v>
      </c>
      <c r="E19" s="150">
        <f>IF(G7="With Buses",IF(C18="","",C18*CalcSummary!G9),0)</f>
        <v>11.016025417044499</v>
      </c>
      <c r="F19" s="150">
        <f>IF(C18="","",C18*CalcSummary!B9)</f>
        <v>103.512112403548</v>
      </c>
      <c r="G19" s="151">
        <f>IF(C18="","",C18*CalcSummary!C9)</f>
        <v>725.31565672054501</v>
      </c>
      <c r="H19" s="139"/>
      <c r="I19" s="139"/>
      <c r="J19" s="139"/>
      <c r="K19" s="139"/>
      <c r="L19" s="139"/>
      <c r="M19" s="139"/>
      <c r="N19" s="139"/>
      <c r="O19" s="138"/>
      <c r="P19" s="138"/>
      <c r="Q19" s="138"/>
    </row>
    <row r="20" spans="1:17" ht="15" thickBot="1" x14ac:dyDescent="0.35">
      <c r="A20" s="139"/>
      <c r="B20" s="153"/>
      <c r="C20" s="153"/>
      <c r="D20" s="153"/>
      <c r="E20" s="153"/>
      <c r="F20" s="153"/>
      <c r="G20" s="153"/>
      <c r="H20" s="153"/>
      <c r="I20" s="153"/>
      <c r="J20" s="153"/>
      <c r="K20" s="153"/>
      <c r="L20" s="153"/>
      <c r="M20" s="153"/>
      <c r="N20" s="155" t="s">
        <v>694</v>
      </c>
      <c r="O20" s="199">
        <v>1.3</v>
      </c>
      <c r="P20" s="153"/>
      <c r="Q20" s="153"/>
    </row>
    <row r="21" spans="1:17" ht="15" thickBot="1" x14ac:dyDescent="0.35">
      <c r="A21" s="139"/>
      <c r="B21" s="153"/>
      <c r="C21" s="153"/>
      <c r="D21" s="153"/>
      <c r="E21" s="153"/>
      <c r="F21" s="153"/>
      <c r="G21" s="153"/>
      <c r="H21" s="153"/>
      <c r="I21" s="153"/>
      <c r="J21" s="153"/>
      <c r="K21" s="154">
        <f>IF(K12="",0,K12)+IF(K14="",0,K14)+IF(K16="",0,K16)+IF(K18="",0,K18)</f>
        <v>4623.9604907653047</v>
      </c>
      <c r="L21" s="154">
        <f t="shared" ref="L21:N21" si="0">IF(L12="",0,L12)+IF(L14="",0,L14)+IF(L16="",0,L16)+IF(L18="",0,L18)</f>
        <v>3586.5350768928733</v>
      </c>
      <c r="M21" s="154">
        <f t="shared" si="0"/>
        <v>8630.4955676581776</v>
      </c>
      <c r="N21" s="154">
        <f t="shared" si="0"/>
        <v>15644.01561624319</v>
      </c>
      <c r="O21" s="200">
        <f>N21*O20</f>
        <v>20337.220301116147</v>
      </c>
      <c r="P21" s="153"/>
      <c r="Q21" s="153"/>
    </row>
    <row r="22" spans="1:17" x14ac:dyDescent="0.3">
      <c r="A22" s="139"/>
      <c r="B22" s="153"/>
      <c r="C22" s="153"/>
      <c r="D22" s="153"/>
      <c r="E22" s="153"/>
      <c r="F22" s="153"/>
      <c r="G22" s="153"/>
      <c r="H22" s="153"/>
      <c r="I22" s="153"/>
      <c r="J22" s="153"/>
      <c r="K22" s="153"/>
      <c r="L22" s="153"/>
      <c r="M22" s="153"/>
      <c r="N22" s="155"/>
      <c r="O22" s="155" t="s">
        <v>650</v>
      </c>
      <c r="P22" s="153"/>
      <c r="Q22" s="153"/>
    </row>
    <row r="23" spans="1:17" ht="15" thickBot="1" x14ac:dyDescent="0.35">
      <c r="A23" s="139"/>
      <c r="B23" s="153"/>
      <c r="C23" s="153"/>
      <c r="D23" s="153"/>
      <c r="E23" s="153"/>
      <c r="F23" s="153"/>
      <c r="G23" s="153"/>
      <c r="H23" s="153"/>
      <c r="I23" s="153"/>
      <c r="J23" s="153"/>
      <c r="K23" s="153"/>
      <c r="L23" s="153"/>
      <c r="M23" s="153"/>
      <c r="N23" s="153"/>
      <c r="O23" s="153"/>
      <c r="P23" s="153"/>
      <c r="Q23" s="153"/>
    </row>
    <row r="24" spans="1:17" ht="15" thickBot="1" x14ac:dyDescent="0.35">
      <c r="A24" s="139"/>
      <c r="B24" s="156"/>
      <c r="C24" s="246" t="s">
        <v>681</v>
      </c>
      <c r="D24" s="247"/>
      <c r="E24" s="247"/>
      <c r="F24" s="247"/>
      <c r="G24" s="247"/>
      <c r="H24" s="247"/>
      <c r="I24" s="247"/>
      <c r="J24" s="248"/>
      <c r="K24" s="157"/>
      <c r="L24" s="157"/>
      <c r="M24" s="157"/>
      <c r="N24" s="157"/>
      <c r="O24" s="157"/>
      <c r="P24" s="157"/>
      <c r="Q24" s="157"/>
    </row>
    <row r="25" spans="1:17" ht="15" thickBot="1" x14ac:dyDescent="0.35">
      <c r="A25" s="139"/>
      <c r="B25" s="156"/>
      <c r="C25" s="232" t="s">
        <v>652</v>
      </c>
      <c r="D25" s="233"/>
      <c r="E25" s="233"/>
      <c r="F25" s="234"/>
      <c r="G25" s="235" t="s">
        <v>653</v>
      </c>
      <c r="H25" s="236"/>
      <c r="I25" s="236"/>
      <c r="J25" s="237"/>
      <c r="K25" s="157"/>
      <c r="L25" s="157"/>
      <c r="M25" s="157"/>
      <c r="N25" s="157"/>
      <c r="O25" s="157"/>
      <c r="P25" s="157"/>
      <c r="Q25" s="157"/>
    </row>
    <row r="26" spans="1:17" ht="15" thickBot="1" x14ac:dyDescent="0.35">
      <c r="A26" s="139"/>
      <c r="B26" s="158" t="s">
        <v>654</v>
      </c>
      <c r="C26" s="159" t="s">
        <v>655</v>
      </c>
      <c r="D26" s="159" t="s">
        <v>656</v>
      </c>
      <c r="E26" s="159" t="s">
        <v>657</v>
      </c>
      <c r="F26" s="159" t="s">
        <v>658</v>
      </c>
      <c r="G26" s="159" t="s">
        <v>655</v>
      </c>
      <c r="H26" s="159" t="s">
        <v>656</v>
      </c>
      <c r="I26" s="159" t="s">
        <v>657</v>
      </c>
      <c r="J26" s="159" t="s">
        <v>659</v>
      </c>
      <c r="K26" s="157"/>
      <c r="L26" s="157"/>
      <c r="M26" s="157"/>
      <c r="N26" s="157"/>
      <c r="O26" s="157"/>
      <c r="P26" s="157"/>
      <c r="Q26" s="157"/>
    </row>
    <row r="27" spans="1:17" ht="15" thickBot="1" x14ac:dyDescent="0.35">
      <c r="A27" s="139"/>
      <c r="B27" s="160" t="s">
        <v>660</v>
      </c>
      <c r="C27" s="161">
        <f>I12</f>
        <v>431.14377143922502</v>
      </c>
      <c r="D27" s="162">
        <f>IF(D12="","",D12)</f>
        <v>8</v>
      </c>
      <c r="E27" s="162">
        <f>IF(F12="","",F12)</f>
        <v>110</v>
      </c>
      <c r="F27" s="163">
        <f>IFERROR(C27+D27+E27,"")</f>
        <v>549.14377143922502</v>
      </c>
      <c r="G27" s="161">
        <f>J12</f>
        <v>298.66478418590964</v>
      </c>
      <c r="H27" s="146"/>
      <c r="I27" s="164"/>
      <c r="J27" s="163">
        <f>IFERROR(G27+H27+I27,"")</f>
        <v>298.66478418590964</v>
      </c>
      <c r="K27" s="157"/>
      <c r="L27" s="157"/>
      <c r="M27" s="157"/>
      <c r="N27" s="157"/>
      <c r="O27" s="157"/>
      <c r="P27" s="157"/>
      <c r="Q27" s="157"/>
    </row>
    <row r="28" spans="1:17" ht="15" thickBot="1" x14ac:dyDescent="0.35">
      <c r="A28" s="165"/>
      <c r="B28" s="166" t="s">
        <v>661</v>
      </c>
      <c r="C28" s="167">
        <f>I12</f>
        <v>431.14377143922502</v>
      </c>
      <c r="D28" s="146"/>
      <c r="E28" s="168"/>
      <c r="F28" s="169">
        <f>IFERROR(C28+D28+E28,"")</f>
        <v>431.14377143922502</v>
      </c>
      <c r="G28" s="167">
        <f>J12</f>
        <v>298.66478418590964</v>
      </c>
      <c r="H28" s="167">
        <f>IF(E12="","",E12)</f>
        <v>8</v>
      </c>
      <c r="I28" s="168"/>
      <c r="J28" s="169">
        <f>IFERROR(G28+H28+I28,"")</f>
        <v>306.66478418590964</v>
      </c>
      <c r="K28" s="157"/>
      <c r="L28" s="157"/>
      <c r="M28" s="157"/>
      <c r="N28" s="157"/>
      <c r="O28" s="157"/>
      <c r="P28" s="157"/>
      <c r="Q28" s="157"/>
    </row>
    <row r="29" spans="1:17" ht="15" thickBot="1" x14ac:dyDescent="0.35">
      <c r="A29" s="139"/>
      <c r="B29" s="153"/>
      <c r="C29" s="249" t="s">
        <v>682</v>
      </c>
      <c r="D29" s="250"/>
      <c r="E29" s="251"/>
      <c r="F29" s="170">
        <f>IFERROR(F27+F28,"")</f>
        <v>980.28754287845004</v>
      </c>
      <c r="G29" s="250" t="s">
        <v>683</v>
      </c>
      <c r="H29" s="250"/>
      <c r="I29" s="251"/>
      <c r="J29" s="170">
        <f>IFERROR(J27+J28,"")</f>
        <v>605.32956837181928</v>
      </c>
      <c r="K29" s="157"/>
      <c r="L29" s="157"/>
      <c r="M29" s="157"/>
      <c r="N29" s="157"/>
      <c r="O29" s="157"/>
      <c r="P29" s="157"/>
      <c r="Q29" s="157"/>
    </row>
    <row r="30" spans="1:17" ht="15" thickBot="1" x14ac:dyDescent="0.35">
      <c r="A30" s="171"/>
      <c r="B30" s="157"/>
      <c r="C30" s="157"/>
      <c r="D30" s="157"/>
      <c r="E30" s="157"/>
      <c r="F30" s="157"/>
      <c r="G30" s="157"/>
      <c r="H30" s="157"/>
      <c r="I30" s="157"/>
      <c r="J30" s="157"/>
      <c r="K30" s="157"/>
      <c r="L30" s="157"/>
      <c r="M30" s="157"/>
      <c r="N30" s="157"/>
      <c r="O30" s="157"/>
      <c r="P30" s="157"/>
      <c r="Q30" s="157"/>
    </row>
    <row r="31" spans="1:17" ht="15" thickBot="1" x14ac:dyDescent="0.35">
      <c r="A31" s="171"/>
      <c r="B31" s="156"/>
      <c r="C31" s="246" t="s">
        <v>678</v>
      </c>
      <c r="D31" s="247"/>
      <c r="E31" s="247"/>
      <c r="F31" s="247"/>
      <c r="G31" s="247"/>
      <c r="H31" s="247"/>
      <c r="I31" s="247"/>
      <c r="J31" s="248"/>
      <c r="K31" s="157"/>
      <c r="L31" s="157"/>
      <c r="M31" s="157"/>
      <c r="N31" s="157"/>
      <c r="O31" s="157"/>
      <c r="P31" s="157"/>
      <c r="Q31" s="157"/>
    </row>
    <row r="32" spans="1:17" ht="15" thickBot="1" x14ac:dyDescent="0.35">
      <c r="A32" s="171"/>
      <c r="B32" s="156"/>
      <c r="C32" s="232" t="s">
        <v>652</v>
      </c>
      <c r="D32" s="233"/>
      <c r="E32" s="233"/>
      <c r="F32" s="234"/>
      <c r="G32" s="235" t="s">
        <v>653</v>
      </c>
      <c r="H32" s="236"/>
      <c r="I32" s="236"/>
      <c r="J32" s="237"/>
      <c r="K32" s="157"/>
      <c r="L32" s="157"/>
      <c r="M32" s="157"/>
      <c r="N32" s="157"/>
      <c r="O32" s="157"/>
      <c r="P32" s="157"/>
      <c r="Q32" s="157"/>
    </row>
    <row r="33" spans="1:17" ht="15" thickBot="1" x14ac:dyDescent="0.35">
      <c r="A33" s="171"/>
      <c r="B33" s="158" t="s">
        <v>654</v>
      </c>
      <c r="C33" s="158" t="s">
        <v>655</v>
      </c>
      <c r="D33" s="158" t="s">
        <v>656</v>
      </c>
      <c r="E33" s="158" t="s">
        <v>657</v>
      </c>
      <c r="F33" s="158" t="s">
        <v>658</v>
      </c>
      <c r="G33" s="159" t="s">
        <v>655</v>
      </c>
      <c r="H33" s="159" t="s">
        <v>656</v>
      </c>
      <c r="I33" s="159" t="s">
        <v>657</v>
      </c>
      <c r="J33" s="159" t="s">
        <v>659</v>
      </c>
      <c r="K33" s="157"/>
      <c r="L33" s="157"/>
      <c r="M33" s="157"/>
      <c r="N33" s="157"/>
      <c r="O33" s="157"/>
      <c r="P33" s="157"/>
      <c r="Q33" s="157"/>
    </row>
    <row r="34" spans="1:17" ht="15" thickBot="1" x14ac:dyDescent="0.35">
      <c r="A34" s="171"/>
      <c r="B34" s="160" t="s">
        <v>660</v>
      </c>
      <c r="C34" s="161">
        <f>I14</f>
        <v>374.36460257217755</v>
      </c>
      <c r="D34" s="162">
        <f>IF(D14="","",D14)</f>
        <v>9</v>
      </c>
      <c r="E34" s="162">
        <f>IF(F14="","",F14)</f>
        <v>106</v>
      </c>
      <c r="F34" s="163">
        <f>IFERROR(C34+D34+E34,"")</f>
        <v>489.36460257217755</v>
      </c>
      <c r="G34" s="172">
        <f>J14</f>
        <v>277.55003556716866</v>
      </c>
      <c r="H34" s="146"/>
      <c r="I34" s="164"/>
      <c r="J34" s="163">
        <f>IFERROR(G34+H34+I34,"")</f>
        <v>277.55003556716866</v>
      </c>
      <c r="K34" s="157"/>
      <c r="L34" s="157"/>
      <c r="M34" s="157"/>
      <c r="N34" s="157"/>
      <c r="O34" s="157"/>
      <c r="P34" s="157"/>
      <c r="Q34" s="157"/>
    </row>
    <row r="35" spans="1:17" ht="15" thickBot="1" x14ac:dyDescent="0.35">
      <c r="A35" s="171"/>
      <c r="B35" s="166" t="s">
        <v>661</v>
      </c>
      <c r="C35" s="167">
        <f>I14</f>
        <v>374.36460257217755</v>
      </c>
      <c r="D35" s="146"/>
      <c r="E35" s="168"/>
      <c r="F35" s="169">
        <f>IFERROR(C35+D35+E35,"")</f>
        <v>374.36460257217755</v>
      </c>
      <c r="G35" s="173">
        <f>J14</f>
        <v>277.55003556716866</v>
      </c>
      <c r="H35" s="167">
        <f>IF(E14="","",E14)</f>
        <v>9</v>
      </c>
      <c r="I35" s="168"/>
      <c r="J35" s="169">
        <f>IFERROR(G35+H35+I35,"")</f>
        <v>286.55003556716866</v>
      </c>
      <c r="K35" s="157"/>
      <c r="L35" s="157"/>
      <c r="M35" s="157"/>
      <c r="N35" s="157"/>
      <c r="O35" s="157"/>
      <c r="P35" s="157"/>
      <c r="Q35" s="157"/>
    </row>
    <row r="36" spans="1:17" ht="15" thickBot="1" x14ac:dyDescent="0.35">
      <c r="A36" s="171"/>
      <c r="B36" s="153"/>
      <c r="C36" s="249" t="s">
        <v>684</v>
      </c>
      <c r="D36" s="250"/>
      <c r="E36" s="251"/>
      <c r="F36" s="170">
        <f>IFERROR(F34+F35,"")</f>
        <v>863.72920514435509</v>
      </c>
      <c r="G36" s="250" t="s">
        <v>685</v>
      </c>
      <c r="H36" s="250"/>
      <c r="I36" s="251"/>
      <c r="J36" s="170">
        <f>IFERROR(J34+J35,"")</f>
        <v>564.10007113433733</v>
      </c>
      <c r="K36" s="157"/>
      <c r="L36" s="157"/>
      <c r="M36" s="157"/>
      <c r="N36" s="157"/>
      <c r="O36" s="157"/>
      <c r="P36" s="157"/>
      <c r="Q36" s="157"/>
    </row>
    <row r="37" spans="1:17" ht="15" thickBot="1" x14ac:dyDescent="0.35">
      <c r="A37" s="171"/>
      <c r="B37" s="157"/>
      <c r="C37" s="157"/>
      <c r="D37" s="157"/>
      <c r="E37" s="157"/>
      <c r="F37" s="157"/>
      <c r="G37" s="157"/>
      <c r="H37" s="157"/>
      <c r="I37" s="157"/>
      <c r="J37" s="157"/>
      <c r="K37" s="157"/>
      <c r="L37" s="157"/>
      <c r="M37" s="157"/>
      <c r="N37" s="157"/>
      <c r="O37" s="157"/>
      <c r="P37" s="157"/>
      <c r="Q37" s="157"/>
    </row>
    <row r="38" spans="1:17" ht="15" thickBot="1" x14ac:dyDescent="0.35">
      <c r="A38" s="171"/>
      <c r="B38" s="156"/>
      <c r="C38" s="246" t="s">
        <v>679</v>
      </c>
      <c r="D38" s="247"/>
      <c r="E38" s="247"/>
      <c r="F38" s="247"/>
      <c r="G38" s="247"/>
      <c r="H38" s="247"/>
      <c r="I38" s="247"/>
      <c r="J38" s="247"/>
      <c r="K38" s="247"/>
      <c r="L38" s="248"/>
      <c r="M38" s="157"/>
      <c r="N38" s="157"/>
      <c r="O38" s="157"/>
      <c r="P38" s="157"/>
      <c r="Q38" s="157"/>
    </row>
    <row r="39" spans="1:17" ht="15" thickBot="1" x14ac:dyDescent="0.35">
      <c r="A39" s="171"/>
      <c r="B39" s="156"/>
      <c r="C39" s="257" t="s">
        <v>652</v>
      </c>
      <c r="D39" s="258"/>
      <c r="E39" s="258"/>
      <c r="F39" s="258"/>
      <c r="G39" s="259"/>
      <c r="H39" s="257" t="s">
        <v>653</v>
      </c>
      <c r="I39" s="258"/>
      <c r="J39" s="258"/>
      <c r="K39" s="258"/>
      <c r="L39" s="259"/>
      <c r="M39" s="157"/>
      <c r="N39" s="157"/>
      <c r="O39" s="157"/>
      <c r="P39" s="157"/>
      <c r="Q39" s="157"/>
    </row>
    <row r="40" spans="1:17" ht="15" thickBot="1" x14ac:dyDescent="0.35">
      <c r="A40" s="171"/>
      <c r="B40" s="158" t="s">
        <v>654</v>
      </c>
      <c r="C40" s="158" t="s">
        <v>655</v>
      </c>
      <c r="D40" s="158" t="s">
        <v>656</v>
      </c>
      <c r="E40" s="158" t="s">
        <v>657</v>
      </c>
      <c r="F40" s="158" t="s">
        <v>668</v>
      </c>
      <c r="G40" s="158" t="s">
        <v>658</v>
      </c>
      <c r="H40" s="158" t="s">
        <v>655</v>
      </c>
      <c r="I40" s="158" t="s">
        <v>656</v>
      </c>
      <c r="J40" s="158" t="s">
        <v>657</v>
      </c>
      <c r="K40" s="158" t="s">
        <v>668</v>
      </c>
      <c r="L40" s="158" t="s">
        <v>659</v>
      </c>
      <c r="M40" s="157"/>
      <c r="N40" s="157"/>
      <c r="O40" s="157"/>
      <c r="P40" s="157"/>
      <c r="Q40" s="157"/>
    </row>
    <row r="41" spans="1:17" ht="15" thickBot="1" x14ac:dyDescent="0.35">
      <c r="A41" s="171"/>
      <c r="B41" s="174" t="s">
        <v>660</v>
      </c>
      <c r="C41" s="161">
        <f>I16</f>
        <v>285.6806707198225</v>
      </c>
      <c r="D41" s="175">
        <f>IF(D16="","",D16)</f>
        <v>11</v>
      </c>
      <c r="E41" s="162">
        <f>IF(F16="","",F16)</f>
        <v>100</v>
      </c>
      <c r="F41" s="162">
        <f>IF(G16="","",G16)</f>
        <v>719</v>
      </c>
      <c r="G41" s="163">
        <f>IFERROR(F41+C41+D41+E41,"")</f>
        <v>1115.6806707198225</v>
      </c>
      <c r="H41" s="176">
        <f>J16</f>
        <v>240.33468260630551</v>
      </c>
      <c r="I41" s="146"/>
      <c r="J41" s="177"/>
      <c r="K41" s="178"/>
      <c r="L41" s="163">
        <f>IFERROR(K41+H41+I41+J41,"")</f>
        <v>240.33468260630551</v>
      </c>
      <c r="M41" s="157"/>
      <c r="N41" s="157"/>
      <c r="O41" s="157"/>
      <c r="P41" s="157"/>
      <c r="Q41" s="157"/>
    </row>
    <row r="42" spans="1:17" ht="15" thickBot="1" x14ac:dyDescent="0.35">
      <c r="A42" s="171"/>
      <c r="B42" s="179" t="s">
        <v>661</v>
      </c>
      <c r="C42" s="180">
        <f>I16</f>
        <v>285.6806707198225</v>
      </c>
      <c r="D42" s="146"/>
      <c r="E42" s="181"/>
      <c r="F42" s="168"/>
      <c r="G42" s="169">
        <f>IFERROR(F42+C42+D42+E42,"")</f>
        <v>285.6806707198225</v>
      </c>
      <c r="H42" s="167">
        <f>J16</f>
        <v>240.33468260630551</v>
      </c>
      <c r="I42" s="182">
        <f>IF(E16="","",E16)</f>
        <v>11</v>
      </c>
      <c r="J42" s="168"/>
      <c r="K42" s="183">
        <f>IF(G16="","",G16)</f>
        <v>719</v>
      </c>
      <c r="L42" s="169">
        <f>IFERROR(K42+H42+I42+J42,"")</f>
        <v>970.33468260630548</v>
      </c>
      <c r="M42" s="157"/>
      <c r="N42" s="157"/>
      <c r="O42" s="157"/>
      <c r="P42" s="157"/>
      <c r="Q42" s="157"/>
    </row>
    <row r="43" spans="1:17" ht="15" thickBot="1" x14ac:dyDescent="0.35">
      <c r="A43" s="171"/>
      <c r="B43" s="184"/>
      <c r="C43" s="260" t="s">
        <v>686</v>
      </c>
      <c r="D43" s="261"/>
      <c r="E43" s="261"/>
      <c r="F43" s="262"/>
      <c r="G43" s="170">
        <f>IFERROR(G41+G42,"")</f>
        <v>1401.361341439645</v>
      </c>
      <c r="H43" s="260" t="s">
        <v>687</v>
      </c>
      <c r="I43" s="261"/>
      <c r="J43" s="261"/>
      <c r="K43" s="262"/>
      <c r="L43" s="170">
        <f>IFERROR(L41+L42,"")</f>
        <v>1210.669365212611</v>
      </c>
      <c r="M43" s="157"/>
      <c r="N43" s="157"/>
      <c r="O43" s="157"/>
      <c r="P43" s="157"/>
      <c r="Q43" s="157"/>
    </row>
    <row r="44" spans="1:17" ht="15" thickBot="1" x14ac:dyDescent="0.35">
      <c r="A44" s="171"/>
      <c r="B44" s="156"/>
      <c r="C44" s="246" t="s">
        <v>680</v>
      </c>
      <c r="D44" s="247"/>
      <c r="E44" s="247"/>
      <c r="F44" s="247"/>
      <c r="G44" s="247"/>
      <c r="H44" s="247"/>
      <c r="I44" s="247"/>
      <c r="J44" s="247"/>
      <c r="K44" s="247"/>
      <c r="L44" s="248"/>
      <c r="M44" s="157"/>
      <c r="N44" s="157"/>
      <c r="O44" s="157"/>
      <c r="P44" s="157"/>
      <c r="Q44" s="157"/>
    </row>
    <row r="45" spans="1:17" ht="15" thickBot="1" x14ac:dyDescent="0.35">
      <c r="A45" s="171"/>
      <c r="B45" s="156"/>
      <c r="C45" s="257" t="s">
        <v>652</v>
      </c>
      <c r="D45" s="258"/>
      <c r="E45" s="258"/>
      <c r="F45" s="258"/>
      <c r="G45" s="259"/>
      <c r="H45" s="257" t="s">
        <v>653</v>
      </c>
      <c r="I45" s="258"/>
      <c r="J45" s="258"/>
      <c r="K45" s="258"/>
      <c r="L45" s="259"/>
      <c r="M45" s="157"/>
      <c r="N45" s="157"/>
      <c r="O45" s="157"/>
      <c r="P45" s="157"/>
      <c r="Q45" s="157"/>
    </row>
    <row r="46" spans="1:17" ht="15" thickBot="1" x14ac:dyDescent="0.35">
      <c r="A46" s="171"/>
      <c r="B46" s="158" t="s">
        <v>654</v>
      </c>
      <c r="C46" s="158" t="s">
        <v>655</v>
      </c>
      <c r="D46" s="158" t="s">
        <v>656</v>
      </c>
      <c r="E46" s="158" t="s">
        <v>657</v>
      </c>
      <c r="F46" s="158" t="s">
        <v>668</v>
      </c>
      <c r="G46" s="158" t="s">
        <v>658</v>
      </c>
      <c r="H46" s="158" t="s">
        <v>655</v>
      </c>
      <c r="I46" s="158" t="s">
        <v>656</v>
      </c>
      <c r="J46" s="158" t="s">
        <v>657</v>
      </c>
      <c r="K46" s="158" t="s">
        <v>668</v>
      </c>
      <c r="L46" s="158" t="s">
        <v>659</v>
      </c>
      <c r="M46" s="157"/>
      <c r="N46" s="157"/>
      <c r="O46" s="157"/>
      <c r="P46" s="157"/>
      <c r="Q46" s="157"/>
    </row>
    <row r="47" spans="1:17" ht="15" thickBot="1" x14ac:dyDescent="0.35">
      <c r="A47" s="171"/>
      <c r="B47" s="174" t="s">
        <v>660</v>
      </c>
      <c r="C47" s="161">
        <f>I18</f>
        <v>269.29120065142752</v>
      </c>
      <c r="D47" s="175">
        <f>IF(D18="","",D18)</f>
        <v>11</v>
      </c>
      <c r="E47" s="162">
        <f>IF(F18="","",F18)</f>
        <v>104</v>
      </c>
      <c r="F47" s="162">
        <f>IF(G18="","",G18)</f>
        <v>725</v>
      </c>
      <c r="G47" s="163">
        <f>IFERROR(F47+C47+D47+E47,"")</f>
        <v>1109.2912006514275</v>
      </c>
      <c r="H47" s="176">
        <f>J18</f>
        <v>235.21803608705301</v>
      </c>
      <c r="I47" s="146"/>
      <c r="J47" s="177"/>
      <c r="K47" s="178"/>
      <c r="L47" s="163">
        <f>IFERROR(K47+H47+I47+J47,"")</f>
        <v>235.21803608705301</v>
      </c>
      <c r="M47" s="157"/>
      <c r="N47" s="157"/>
      <c r="O47" s="157"/>
      <c r="P47" s="157"/>
      <c r="Q47" s="157"/>
    </row>
    <row r="48" spans="1:17" ht="15" thickBot="1" x14ac:dyDescent="0.35">
      <c r="A48" s="171"/>
      <c r="B48" s="179" t="s">
        <v>661</v>
      </c>
      <c r="C48" s="180">
        <f>I18</f>
        <v>269.29120065142752</v>
      </c>
      <c r="D48" s="146"/>
      <c r="E48" s="181"/>
      <c r="F48" s="168"/>
      <c r="G48" s="169">
        <f>IFERROR(F48+C48+D48+E48,"")</f>
        <v>269.29120065142752</v>
      </c>
      <c r="H48" s="167">
        <f>J18</f>
        <v>235.21803608705301</v>
      </c>
      <c r="I48" s="182">
        <f>IF(E18="","",E18)</f>
        <v>11</v>
      </c>
      <c r="J48" s="168"/>
      <c r="K48" s="183">
        <f>IF(G18="","",G18)</f>
        <v>725</v>
      </c>
      <c r="L48" s="169">
        <f>IFERROR(K48+H48+I48+J48,"")</f>
        <v>971.21803608705295</v>
      </c>
      <c r="M48" s="157"/>
      <c r="N48" s="157"/>
      <c r="O48" s="157"/>
      <c r="P48" s="157"/>
      <c r="Q48" s="157"/>
    </row>
    <row r="49" spans="1:17" ht="15" thickBot="1" x14ac:dyDescent="0.35">
      <c r="A49" s="171"/>
      <c r="B49" s="184"/>
      <c r="C49" s="260" t="s">
        <v>688</v>
      </c>
      <c r="D49" s="261"/>
      <c r="E49" s="261"/>
      <c r="F49" s="262"/>
      <c r="G49" s="170">
        <f>IFERROR(G47+G48,"")</f>
        <v>1378.582401302855</v>
      </c>
      <c r="H49" s="260" t="s">
        <v>689</v>
      </c>
      <c r="I49" s="261"/>
      <c r="J49" s="261"/>
      <c r="K49" s="262"/>
      <c r="L49" s="170">
        <f>IFERROR(L47+L48,"")</f>
        <v>1206.4360721741059</v>
      </c>
      <c r="M49" s="157"/>
      <c r="N49" s="157"/>
      <c r="O49" s="157"/>
      <c r="P49" s="157"/>
      <c r="Q49" s="157"/>
    </row>
    <row r="50" spans="1:17" ht="15" thickBot="1" x14ac:dyDescent="0.35">
      <c r="A50" s="171"/>
      <c r="B50" s="171"/>
      <c r="C50" s="171"/>
      <c r="D50" s="171"/>
      <c r="E50" s="171"/>
      <c r="F50" s="171"/>
      <c r="G50" s="171"/>
      <c r="H50" s="171"/>
      <c r="I50" s="171"/>
      <c r="J50" s="171"/>
      <c r="K50" s="171"/>
      <c r="L50" s="171"/>
      <c r="M50" s="171"/>
      <c r="N50" s="171"/>
      <c r="O50" s="171"/>
      <c r="P50" s="171"/>
      <c r="Q50" s="171"/>
    </row>
    <row r="51" spans="1:17" ht="15" thickBot="1" x14ac:dyDescent="0.35">
      <c r="A51" s="171"/>
      <c r="B51" s="252" t="s">
        <v>671</v>
      </c>
      <c r="C51" s="253"/>
      <c r="D51" s="253"/>
      <c r="E51" s="253"/>
      <c r="F51" s="253"/>
      <c r="G51" s="253"/>
      <c r="H51" s="253"/>
      <c r="I51" s="253"/>
      <c r="J51" s="253"/>
      <c r="K51" s="253"/>
      <c r="L51" s="254"/>
      <c r="M51" s="171"/>
      <c r="N51" s="171"/>
      <c r="O51" s="171"/>
      <c r="P51" s="171"/>
      <c r="Q51" s="171"/>
    </row>
    <row r="52" spans="1:17" ht="15" thickBot="1" x14ac:dyDescent="0.35">
      <c r="A52" s="171"/>
      <c r="B52" s="171"/>
      <c r="C52" s="171"/>
      <c r="D52" s="171"/>
      <c r="E52" s="171"/>
      <c r="F52" s="171"/>
      <c r="G52" s="171"/>
      <c r="H52" s="171"/>
      <c r="I52" s="171"/>
      <c r="J52" s="171"/>
      <c r="K52" s="171"/>
      <c r="L52" s="171"/>
      <c r="M52" s="171"/>
      <c r="N52" s="171"/>
      <c r="O52" s="171"/>
      <c r="P52" s="171"/>
      <c r="Q52" s="171"/>
    </row>
    <row r="53" spans="1:17" ht="15" thickBot="1" x14ac:dyDescent="0.35">
      <c r="A53" s="171"/>
      <c r="B53" s="255" t="s">
        <v>672</v>
      </c>
      <c r="C53" s="256"/>
      <c r="D53" s="191"/>
      <c r="E53" s="191"/>
      <c r="F53" s="191"/>
      <c r="G53" s="191"/>
      <c r="H53" s="191"/>
      <c r="I53" s="191"/>
      <c r="J53" s="191"/>
      <c r="K53" s="191"/>
      <c r="L53" s="191"/>
      <c r="M53" s="191"/>
      <c r="N53" s="191"/>
      <c r="O53" s="191"/>
      <c r="P53" s="191"/>
      <c r="Q53" s="191"/>
    </row>
    <row r="54" spans="1:17" x14ac:dyDescent="0.3">
      <c r="A54" s="171"/>
      <c r="B54" s="193" t="s">
        <v>243</v>
      </c>
      <c r="C54" s="192">
        <f>$C$12*(CalcSummary!J6 + CalcSummary!EE6) + $C$14*(CalcSummary!J7 + CalcSummary!EE7) + $C$16*(CalcSummary!J8 + CalcSummary!EE8) + $C$18*(CalcSummary!J9 + CalcSummary!EE9)</f>
        <v>3.6939978052070224</v>
      </c>
      <c r="D54" s="191"/>
      <c r="E54" s="191"/>
      <c r="F54" s="191"/>
      <c r="G54" s="191"/>
      <c r="H54" s="191"/>
      <c r="I54" s="191"/>
      <c r="J54" s="191"/>
      <c r="K54" s="191"/>
      <c r="L54" s="191"/>
      <c r="M54" s="191"/>
      <c r="N54" s="191"/>
      <c r="O54" s="191"/>
      <c r="P54" s="191"/>
      <c r="Q54" s="191"/>
    </row>
    <row r="55" spans="1:17" x14ac:dyDescent="0.3">
      <c r="A55" s="171"/>
      <c r="B55" s="190" t="s">
        <v>245</v>
      </c>
      <c r="C55" s="192">
        <f>$C$12*(CalcSummary!K6 + CalcSummary!EF6) + $C$14*(CalcSummary!K7 + CalcSummary!EF7) + $C$16*(CalcSummary!K8 + CalcSummary!EF8) + $C$18*(CalcSummary!K9 + CalcSummary!EF9)</f>
        <v>5.7176182324468074</v>
      </c>
      <c r="D55" s="191"/>
      <c r="E55" s="191"/>
      <c r="F55" s="191"/>
      <c r="G55" s="191"/>
      <c r="H55" s="191"/>
      <c r="I55" s="191"/>
      <c r="J55" s="191"/>
      <c r="K55" s="191"/>
      <c r="L55" s="191"/>
      <c r="M55" s="191"/>
      <c r="N55" s="191"/>
      <c r="O55" s="191"/>
      <c r="P55" s="191"/>
      <c r="Q55" s="191"/>
    </row>
    <row r="56" spans="1:17" x14ac:dyDescent="0.3">
      <c r="A56" s="171"/>
      <c r="B56" s="190" t="s">
        <v>244</v>
      </c>
      <c r="C56" s="192">
        <f>$C$12*(CalcSummary!L6 + CalcSummary!EG6) + $C$14*(CalcSummary!L7 + CalcSummary!EG7) + $C$16*(CalcSummary!L8 + CalcSummary!EG8) + $C$18*(CalcSummary!L9 + CalcSummary!EG9)</f>
        <v>11.435236464893615</v>
      </c>
      <c r="D56" s="191"/>
      <c r="E56" s="191"/>
      <c r="F56" s="191"/>
      <c r="G56" s="191"/>
      <c r="H56" s="191"/>
      <c r="I56" s="191"/>
      <c r="J56" s="191"/>
      <c r="K56" s="191"/>
      <c r="L56" s="191"/>
      <c r="M56" s="191"/>
      <c r="N56" s="191"/>
      <c r="O56" s="191"/>
      <c r="P56" s="191"/>
      <c r="Q56" s="191"/>
    </row>
    <row r="57" spans="1:17" x14ac:dyDescent="0.3">
      <c r="A57" s="171"/>
      <c r="B57" s="190" t="s">
        <v>246</v>
      </c>
      <c r="C57" s="192">
        <f>$C$12*(CalcSummary!M6 + CalcSummary!EH6) + $C$14*(CalcSummary!M7 + CalcSummary!EH7) + $C$16*(CalcSummary!M8 + CalcSummary!EH8) + $C$18*(CalcSummary!M9 + CalcSummary!EH9)</f>
        <v>8.2231842993976496</v>
      </c>
      <c r="D57" s="191"/>
      <c r="E57" s="191"/>
      <c r="F57" s="191"/>
      <c r="G57" s="191"/>
      <c r="H57" s="191"/>
      <c r="I57" s="191"/>
      <c r="J57" s="191"/>
      <c r="K57" s="191"/>
      <c r="L57" s="191"/>
      <c r="M57" s="191"/>
      <c r="N57" s="191"/>
      <c r="O57" s="191"/>
      <c r="P57" s="191"/>
      <c r="Q57" s="191"/>
    </row>
    <row r="58" spans="1:17" x14ac:dyDescent="0.3">
      <c r="A58" s="171"/>
      <c r="B58" s="190" t="s">
        <v>247</v>
      </c>
      <c r="C58" s="192">
        <f>$C$12*(CalcSummary!N6 + CalcSummary!EI6) + $C$14*(CalcSummary!N7 + CalcSummary!EI7) + $C$16*(CalcSummary!N8 + CalcSummary!EI8) + $C$18*(CalcSummary!N9 + CalcSummary!EI9)</f>
        <v>5.1271753361666779</v>
      </c>
      <c r="D58" s="191"/>
      <c r="E58" s="191"/>
      <c r="F58" s="191"/>
      <c r="G58" s="191"/>
      <c r="H58" s="191"/>
      <c r="I58" s="191"/>
      <c r="J58" s="191"/>
      <c r="K58" s="191"/>
      <c r="L58" s="191"/>
      <c r="M58" s="191"/>
      <c r="N58" s="191"/>
      <c r="O58" s="191"/>
      <c r="P58" s="191"/>
      <c r="Q58" s="191"/>
    </row>
    <row r="59" spans="1:17" x14ac:dyDescent="0.3">
      <c r="A59" s="171"/>
      <c r="B59" s="190" t="s">
        <v>248</v>
      </c>
      <c r="C59" s="192">
        <f>$C$12*(CalcSummary!O6 + CalcSummary!EJ6) + $C$14*(CalcSummary!O7 + CalcSummary!EJ7) + $C$16*(CalcSummary!O8 + CalcSummary!EJ8) + $C$18*(CalcSummary!O9 + CalcSummary!EJ9)</f>
        <v>3.09645370878992</v>
      </c>
      <c r="D59" s="191"/>
      <c r="E59" s="191"/>
      <c r="F59" s="191"/>
      <c r="G59" s="191"/>
      <c r="H59" s="191"/>
      <c r="I59" s="191"/>
      <c r="J59" s="191"/>
      <c r="K59" s="191"/>
      <c r="L59" s="191"/>
      <c r="M59" s="191"/>
      <c r="N59" s="191"/>
      <c r="O59" s="191"/>
      <c r="P59" s="191"/>
      <c r="Q59" s="191"/>
    </row>
    <row r="60" spans="1:17" x14ac:dyDescent="0.3">
      <c r="A60" s="171"/>
      <c r="B60" s="190" t="s">
        <v>249</v>
      </c>
      <c r="C60" s="192">
        <f>$C$12*(CalcSummary!P6 + CalcSummary!EK6) + $C$14*(CalcSummary!P7 + CalcSummary!EK7) + $C$16*(CalcSummary!P8 + CalcSummary!EK8) + $C$18*(CalcSummary!P9 + CalcSummary!EK9)</f>
        <v>5.1882509997225075</v>
      </c>
      <c r="D60" s="191"/>
      <c r="E60" s="191"/>
      <c r="F60" s="191"/>
      <c r="G60" s="191"/>
      <c r="H60" s="191"/>
      <c r="I60" s="191"/>
      <c r="J60" s="191"/>
      <c r="K60" s="191"/>
      <c r="L60" s="191"/>
      <c r="M60" s="191"/>
      <c r="N60" s="191"/>
      <c r="O60" s="191"/>
      <c r="P60" s="191"/>
      <c r="Q60" s="191"/>
    </row>
    <row r="61" spans="1:17" x14ac:dyDescent="0.3">
      <c r="A61" s="171"/>
      <c r="B61" s="190" t="s">
        <v>250</v>
      </c>
      <c r="C61" s="192">
        <f>$C$12*(CalcSummary!Q6 + CalcSummary!EL6) + $C$14*(CalcSummary!Q7 + CalcSummary!EL7) + $C$16*(CalcSummary!Q8 + CalcSummary!EL8) + $C$18*(CalcSummary!Q9 + CalcSummary!EL9)</f>
        <v>3.6400241453275521</v>
      </c>
      <c r="D61" s="191"/>
      <c r="E61" s="191"/>
      <c r="F61" s="191"/>
      <c r="G61" s="191"/>
      <c r="H61" s="191"/>
      <c r="I61" s="191"/>
      <c r="J61" s="191"/>
      <c r="K61" s="191"/>
      <c r="L61" s="191"/>
      <c r="M61" s="191"/>
      <c r="N61" s="191"/>
      <c r="O61" s="191"/>
      <c r="P61" s="191"/>
      <c r="Q61" s="191"/>
    </row>
    <row r="62" spans="1:17" x14ac:dyDescent="0.3">
      <c r="A62" s="171"/>
      <c r="B62" s="190" t="s">
        <v>251</v>
      </c>
      <c r="C62" s="192">
        <f>$C$12*(CalcSummary!R6 + CalcSummary!EM6) + $C$14*(CalcSummary!R7 + CalcSummary!EM7) + $C$16*(CalcSummary!R8 + CalcSummary!EM8) + $C$18*(CalcSummary!R9 + CalcSummary!EM9)</f>
        <v>6.2702944885942999</v>
      </c>
      <c r="D62" s="191"/>
      <c r="E62" s="191"/>
      <c r="F62" s="191"/>
      <c r="G62" s="191"/>
      <c r="H62" s="191"/>
      <c r="I62" s="191"/>
      <c r="J62" s="191"/>
      <c r="K62" s="191"/>
      <c r="L62" s="191"/>
      <c r="M62" s="191"/>
      <c r="N62" s="191"/>
      <c r="O62" s="191"/>
      <c r="P62" s="191"/>
      <c r="Q62" s="191"/>
    </row>
    <row r="63" spans="1:17" x14ac:dyDescent="0.3">
      <c r="A63" s="171"/>
      <c r="B63" s="190" t="s">
        <v>252</v>
      </c>
      <c r="C63" s="192">
        <f>$C$12*(CalcSummary!S6 + CalcSummary!EN6) + $C$14*(CalcSummary!S7 + CalcSummary!EN7) + $C$16*(CalcSummary!S8 + CalcSummary!EN8) + $C$18*(CalcSummary!S9 + CalcSummary!EN9)</f>
        <v>3.1916687444556908</v>
      </c>
      <c r="D63" s="191"/>
      <c r="E63" s="191"/>
      <c r="F63" s="191"/>
      <c r="G63" s="191"/>
      <c r="H63" s="191"/>
      <c r="I63" s="191"/>
      <c r="J63" s="191"/>
      <c r="K63" s="191"/>
      <c r="L63" s="191"/>
      <c r="M63" s="191"/>
      <c r="N63" s="191"/>
      <c r="O63" s="191"/>
      <c r="P63" s="191"/>
      <c r="Q63" s="191"/>
    </row>
    <row r="64" spans="1:17" x14ac:dyDescent="0.3">
      <c r="A64" s="171"/>
      <c r="B64" s="190" t="s">
        <v>253</v>
      </c>
      <c r="C64" s="192">
        <f>$C$12*(CalcSummary!T6 + CalcSummary!EO6) + $C$14*(CalcSummary!T7 + CalcSummary!EO7) + $C$16*(CalcSummary!T8 + CalcSummary!EO8) + $C$18*(CalcSummary!T9 + CalcSummary!EO9)</f>
        <v>7.2728399801096817</v>
      </c>
      <c r="D64" s="191"/>
      <c r="E64" s="191"/>
      <c r="F64" s="191"/>
      <c r="G64" s="191"/>
      <c r="H64" s="191"/>
      <c r="I64" s="191"/>
      <c r="J64" s="191"/>
      <c r="K64" s="191"/>
      <c r="L64" s="191"/>
      <c r="M64" s="191"/>
      <c r="N64" s="191"/>
      <c r="O64" s="191"/>
      <c r="P64" s="191"/>
      <c r="Q64" s="191"/>
    </row>
    <row r="65" spans="1:17" x14ac:dyDescent="0.3">
      <c r="A65" s="171"/>
      <c r="B65" s="190" t="s">
        <v>254</v>
      </c>
      <c r="C65" s="192">
        <f>$C$12*(CalcSummary!U6 + CalcSummary!EP6) + $C$14*(CalcSummary!U7 + CalcSummary!EP7) + $C$16*(CalcSummary!U8 + CalcSummary!EP8) + $C$18*(CalcSummary!U9 + CalcSummary!EP9)</f>
        <v>10.393221671887073</v>
      </c>
      <c r="D65" s="191"/>
      <c r="E65" s="191"/>
      <c r="F65" s="191"/>
      <c r="G65" s="191"/>
      <c r="H65" s="191"/>
      <c r="I65" s="191"/>
      <c r="J65" s="191"/>
      <c r="K65" s="191"/>
      <c r="L65" s="191"/>
      <c r="M65" s="191"/>
      <c r="N65" s="191"/>
      <c r="O65" s="191"/>
      <c r="P65" s="191"/>
      <c r="Q65" s="191"/>
    </row>
    <row r="66" spans="1:17" x14ac:dyDescent="0.3">
      <c r="A66" s="171"/>
      <c r="B66" s="190" t="s">
        <v>255</v>
      </c>
      <c r="C66" s="192">
        <f>$C$12*(CalcSummary!V6 + CalcSummary!EQ6) + $C$14*(CalcSummary!V7 + CalcSummary!EQ7) + $C$16*(CalcSummary!V8 + CalcSummary!EQ8) + $C$18*(CalcSummary!V9 + CalcSummary!EQ9)</f>
        <v>8.5897383261323732</v>
      </c>
      <c r="D66" s="191"/>
      <c r="E66" s="191"/>
      <c r="F66" s="191"/>
      <c r="G66" s="191"/>
      <c r="H66" s="191"/>
      <c r="I66" s="191"/>
      <c r="J66" s="191"/>
      <c r="K66" s="191"/>
      <c r="L66" s="191"/>
      <c r="M66" s="191"/>
      <c r="N66" s="191"/>
      <c r="O66" s="191"/>
      <c r="P66" s="191"/>
      <c r="Q66" s="191"/>
    </row>
    <row r="67" spans="1:17" x14ac:dyDescent="0.3">
      <c r="A67" s="171"/>
      <c r="B67" s="190" t="s">
        <v>256</v>
      </c>
      <c r="C67" s="192">
        <f>$C$12*(CalcSummary!W6 + CalcSummary!ER6) + $C$14*(CalcSummary!W7 + CalcSummary!ER7) + $C$16*(CalcSummary!W8 + CalcSummary!ER8) + $C$18*(CalcSummary!W9 + CalcSummary!ER9)</f>
        <v>16.87620954536558</v>
      </c>
      <c r="D67" s="191"/>
      <c r="E67" s="191"/>
      <c r="F67" s="191"/>
      <c r="G67" s="191"/>
      <c r="H67" s="191"/>
      <c r="I67" s="191"/>
      <c r="J67" s="191"/>
      <c r="K67" s="191"/>
      <c r="L67" s="191"/>
      <c r="M67" s="191"/>
      <c r="N67" s="191"/>
      <c r="O67" s="191"/>
      <c r="P67" s="191"/>
      <c r="Q67" s="191"/>
    </row>
    <row r="68" spans="1:17" x14ac:dyDescent="0.3">
      <c r="A68" s="171"/>
      <c r="B68" s="190" t="s">
        <v>257</v>
      </c>
      <c r="C68" s="192">
        <f>$C$12*(CalcSummary!X6 + CalcSummary!ES6) + $C$14*(CalcSummary!X7 + CalcSummary!ES7) + $C$16*(CalcSummary!X8 + CalcSummary!ES8) + $C$18*(CalcSummary!X9 + CalcSummary!ES9)</f>
        <v>24.777638856002003</v>
      </c>
      <c r="D68" s="191"/>
      <c r="E68" s="191"/>
      <c r="F68" s="191"/>
      <c r="G68" s="191"/>
      <c r="H68" s="191"/>
      <c r="I68" s="191"/>
      <c r="J68" s="191"/>
      <c r="K68" s="191"/>
      <c r="L68" s="191"/>
      <c r="M68" s="191"/>
      <c r="N68" s="191"/>
      <c r="O68" s="191"/>
      <c r="P68" s="191"/>
      <c r="Q68" s="191"/>
    </row>
    <row r="69" spans="1:17" x14ac:dyDescent="0.3">
      <c r="A69" s="171"/>
      <c r="B69" s="190" t="s">
        <v>258</v>
      </c>
      <c r="C69" s="192">
        <f>$C$12*(CalcSummary!Y6 + CalcSummary!ET6) + $C$14*(CalcSummary!Y7 + CalcSummary!ET7) + $C$16*(CalcSummary!Y8 + CalcSummary!ET8) + $C$18*(CalcSummary!Y9 + CalcSummary!ET9)</f>
        <v>33.417065513771959</v>
      </c>
      <c r="D69" s="191"/>
      <c r="E69" s="191"/>
      <c r="F69" s="191"/>
      <c r="G69" s="191"/>
      <c r="H69" s="191"/>
      <c r="I69" s="191"/>
      <c r="J69" s="191"/>
      <c r="K69" s="191"/>
      <c r="L69" s="191"/>
      <c r="M69" s="191"/>
      <c r="N69" s="191"/>
      <c r="O69" s="191"/>
      <c r="P69" s="191"/>
      <c r="Q69" s="191"/>
    </row>
    <row r="70" spans="1:17" x14ac:dyDescent="0.3">
      <c r="A70" s="171"/>
      <c r="B70" s="190" t="s">
        <v>259</v>
      </c>
      <c r="C70" s="192">
        <f>$C$12*(CalcSummary!Z6 + CalcSummary!EU6) + $C$14*(CalcSummary!Z7 + CalcSummary!EU7) + $C$16*(CalcSummary!Z8 + CalcSummary!EU8) + $C$18*(CalcSummary!Z9 + CalcSummary!EU9)</f>
        <v>56.348857187361411</v>
      </c>
      <c r="D70" s="191"/>
      <c r="E70" s="191"/>
      <c r="F70" s="191"/>
      <c r="G70" s="191"/>
      <c r="H70" s="191"/>
      <c r="I70" s="191"/>
      <c r="J70" s="191"/>
      <c r="K70" s="191"/>
      <c r="L70" s="191"/>
      <c r="M70" s="191"/>
      <c r="N70" s="191"/>
      <c r="O70" s="191"/>
      <c r="P70" s="191"/>
      <c r="Q70" s="191"/>
    </row>
    <row r="71" spans="1:17" x14ac:dyDescent="0.3">
      <c r="A71" s="171"/>
      <c r="B71" s="190" t="s">
        <v>260</v>
      </c>
      <c r="C71" s="192">
        <f>$C$12*(CalcSummary!AA6 + CalcSummary!EV6) + $C$14*(CalcSummary!AA7 + CalcSummary!EV7) + $C$16*(CalcSummary!AA8 + CalcSummary!EV8) + $C$18*(CalcSummary!AA9 + CalcSummary!EV9)</f>
        <v>85.243592678423084</v>
      </c>
      <c r="D71" s="191"/>
      <c r="E71" s="191"/>
      <c r="F71" s="191"/>
      <c r="G71" s="191"/>
      <c r="H71" s="191"/>
      <c r="I71" s="191"/>
      <c r="J71" s="191"/>
      <c r="K71" s="191"/>
      <c r="L71" s="191"/>
      <c r="M71" s="191"/>
      <c r="N71" s="191"/>
      <c r="O71" s="191"/>
      <c r="P71" s="191"/>
      <c r="Q71" s="191"/>
    </row>
    <row r="72" spans="1:17" x14ac:dyDescent="0.3">
      <c r="A72" s="171"/>
      <c r="B72" s="190" t="s">
        <v>261</v>
      </c>
      <c r="C72" s="192">
        <f>$C$12*(CalcSummary!AB6 + CalcSummary!EW6) + $C$14*(CalcSummary!AB7 + CalcSummary!EW7) + $C$16*(CalcSummary!AB8 + CalcSummary!EW8) + $C$18*(CalcSummary!AB9 + CalcSummary!EW9)</f>
        <v>175.88722584529881</v>
      </c>
      <c r="D72" s="191"/>
      <c r="E72" s="191"/>
      <c r="F72" s="191"/>
      <c r="G72" s="191"/>
      <c r="H72" s="191"/>
      <c r="I72" s="191"/>
      <c r="J72" s="191"/>
      <c r="K72" s="191"/>
      <c r="L72" s="191"/>
      <c r="M72" s="191"/>
      <c r="N72" s="191"/>
      <c r="O72" s="191"/>
      <c r="P72" s="191"/>
      <c r="Q72" s="191"/>
    </row>
    <row r="73" spans="1:17" x14ac:dyDescent="0.3">
      <c r="A73" s="171"/>
      <c r="B73" s="190" t="s">
        <v>262</v>
      </c>
      <c r="C73" s="192">
        <f>$C$12*(CalcSummary!AC6 + CalcSummary!EX6) + $C$14*(CalcSummary!AC7 + CalcSummary!EX7) + $C$16*(CalcSummary!AC8 + CalcSummary!EX8) + $C$18*(CalcSummary!AC9 + CalcSummary!EX9)</f>
        <v>255.18665041052532</v>
      </c>
      <c r="D73" s="191"/>
      <c r="E73" s="191"/>
      <c r="F73" s="191"/>
      <c r="G73" s="191"/>
      <c r="H73" s="191"/>
      <c r="I73" s="191"/>
      <c r="J73" s="191"/>
      <c r="K73" s="191"/>
      <c r="L73" s="191"/>
      <c r="M73" s="191"/>
      <c r="N73" s="191"/>
      <c r="O73" s="191"/>
      <c r="P73" s="191"/>
      <c r="Q73" s="191"/>
    </row>
    <row r="74" spans="1:17" x14ac:dyDescent="0.3">
      <c r="A74" s="171"/>
      <c r="B74" s="190" t="s">
        <v>263</v>
      </c>
      <c r="C74" s="192">
        <f>$C$12*(CalcSummary!AD6 + CalcSummary!EY6) + $C$14*(CalcSummary!AD7 + CalcSummary!EY7) + $C$16*(CalcSummary!AD8 + CalcSummary!EY8) + $C$18*(CalcSummary!AD9 + CalcSummary!EY9)</f>
        <v>324.26180391387879</v>
      </c>
      <c r="D74" s="191"/>
      <c r="E74" s="191"/>
      <c r="F74" s="191"/>
      <c r="G74" s="191"/>
      <c r="H74" s="191"/>
      <c r="I74" s="191"/>
      <c r="J74" s="191"/>
      <c r="K74" s="191"/>
      <c r="L74" s="191"/>
      <c r="M74" s="191"/>
      <c r="N74" s="191"/>
      <c r="O74" s="191"/>
      <c r="P74" s="191"/>
      <c r="Q74" s="191"/>
    </row>
    <row r="75" spans="1:17" x14ac:dyDescent="0.3">
      <c r="A75" s="171"/>
      <c r="B75" s="190" t="s">
        <v>264</v>
      </c>
      <c r="C75" s="192">
        <f>$C$12*(CalcSummary!AE6 + CalcSummary!EZ6) + $C$14*(CalcSummary!AE7 + CalcSummary!EZ7) + $C$16*(CalcSummary!AE8 + CalcSummary!EZ8) + $C$18*(CalcSummary!AE9 + CalcSummary!EZ9)</f>
        <v>354.73632714486109</v>
      </c>
      <c r="D75" s="191"/>
      <c r="E75" s="191"/>
      <c r="F75" s="191"/>
      <c r="G75" s="191"/>
      <c r="H75" s="191"/>
      <c r="I75" s="191"/>
      <c r="J75" s="191"/>
      <c r="K75" s="191"/>
      <c r="L75" s="191"/>
      <c r="M75" s="191"/>
      <c r="N75" s="191"/>
      <c r="O75" s="191"/>
      <c r="P75" s="191"/>
      <c r="Q75" s="191"/>
    </row>
    <row r="76" spans="1:17" x14ac:dyDescent="0.3">
      <c r="A76" s="171"/>
      <c r="B76" s="190" t="s">
        <v>265</v>
      </c>
      <c r="C76" s="192">
        <f>$C$12*(CalcSummary!AF6 + CalcSummary!FA6) + $C$14*(CalcSummary!AF7 + CalcSummary!FA7) + $C$16*(CalcSummary!AF8 + CalcSummary!FA8) + $C$18*(CalcSummary!AF9 + CalcSummary!FA9)</f>
        <v>378.25580076654342</v>
      </c>
      <c r="D76" s="191"/>
      <c r="E76" s="191"/>
      <c r="F76" s="191"/>
      <c r="G76" s="191"/>
      <c r="H76" s="191"/>
      <c r="I76" s="191"/>
      <c r="J76" s="191"/>
      <c r="K76" s="191"/>
      <c r="L76" s="191"/>
      <c r="M76" s="191"/>
      <c r="N76" s="191"/>
      <c r="O76" s="191"/>
      <c r="P76" s="191"/>
      <c r="Q76" s="191"/>
    </row>
    <row r="77" spans="1:17" x14ac:dyDescent="0.3">
      <c r="A77" s="171"/>
      <c r="B77" s="190" t="s">
        <v>266</v>
      </c>
      <c r="C77" s="192">
        <f>$C$12*(CalcSummary!AG6 + CalcSummary!FB6) + $C$14*(CalcSummary!AG7 + CalcSummary!FB7) + $C$16*(CalcSummary!AG8 + CalcSummary!FB8) + $C$18*(CalcSummary!AG9 + CalcSummary!FB9)</f>
        <v>332.52931123850271</v>
      </c>
      <c r="D77" s="191"/>
      <c r="E77" s="191"/>
      <c r="F77" s="191"/>
      <c r="G77" s="191"/>
      <c r="H77" s="191"/>
      <c r="I77" s="191"/>
      <c r="J77" s="191"/>
      <c r="K77" s="191"/>
      <c r="L77" s="191"/>
      <c r="M77" s="191"/>
      <c r="N77" s="191"/>
      <c r="O77" s="191"/>
      <c r="P77" s="191"/>
      <c r="Q77" s="191"/>
    </row>
    <row r="78" spans="1:17" x14ac:dyDescent="0.3">
      <c r="A78" s="171"/>
      <c r="B78" s="190" t="s">
        <v>267</v>
      </c>
      <c r="C78" s="192">
        <f>$C$12*(CalcSummary!AH6 + CalcSummary!FC6) + $C$14*(CalcSummary!AH7 + CalcSummary!FC7) + $C$16*(CalcSummary!AH8 + CalcSummary!FC8) + $C$18*(CalcSummary!AH9 + CalcSummary!FC9)</f>
        <v>291.86758970528547</v>
      </c>
      <c r="D78" s="191"/>
      <c r="E78" s="191"/>
      <c r="F78" s="191"/>
      <c r="G78" s="191"/>
      <c r="H78" s="191"/>
      <c r="I78" s="191"/>
      <c r="J78" s="191"/>
      <c r="K78" s="191"/>
      <c r="L78" s="191"/>
      <c r="M78" s="191"/>
      <c r="N78" s="191"/>
      <c r="O78" s="191"/>
      <c r="P78" s="191"/>
      <c r="Q78" s="191"/>
    </row>
    <row r="79" spans="1:17" x14ac:dyDescent="0.3">
      <c r="A79" s="171"/>
      <c r="B79" s="190" t="s">
        <v>268</v>
      </c>
      <c r="C79" s="192">
        <f>$C$12*(CalcSummary!AI6 + CalcSummary!FD6) + $C$14*(CalcSummary!AI7 + CalcSummary!FD7) + $C$16*(CalcSummary!AI8 + CalcSummary!FD8) + $C$18*(CalcSummary!AI9 + CalcSummary!FD9)</f>
        <v>215.06852712289947</v>
      </c>
      <c r="D79" s="191"/>
      <c r="E79" s="191"/>
      <c r="F79" s="191"/>
      <c r="G79" s="191"/>
      <c r="H79" s="191"/>
      <c r="I79" s="191"/>
      <c r="J79" s="191"/>
      <c r="K79" s="191"/>
      <c r="L79" s="191"/>
      <c r="M79" s="191"/>
      <c r="N79" s="191"/>
      <c r="O79" s="191"/>
      <c r="P79" s="191"/>
      <c r="Q79" s="191"/>
    </row>
    <row r="80" spans="1:17" x14ac:dyDescent="0.3">
      <c r="A80" s="171"/>
      <c r="B80" s="190" t="s">
        <v>269</v>
      </c>
      <c r="C80" s="192">
        <f>$C$12*(CalcSummary!AJ6 + CalcSummary!FE6) + $C$14*(CalcSummary!AJ7 + CalcSummary!FE7) + $C$16*(CalcSummary!AJ8 + CalcSummary!FE8) + $C$18*(CalcSummary!AJ9 + CalcSummary!FE9)</f>
        <v>125.86657469886543</v>
      </c>
      <c r="D80" s="191"/>
      <c r="E80" s="191"/>
      <c r="F80" s="191"/>
      <c r="G80" s="191"/>
      <c r="H80" s="191"/>
      <c r="I80" s="191"/>
      <c r="J80" s="191"/>
      <c r="K80" s="191"/>
      <c r="L80" s="191"/>
      <c r="M80" s="191"/>
      <c r="N80" s="191"/>
      <c r="O80" s="191"/>
      <c r="P80" s="191"/>
      <c r="Q80" s="191"/>
    </row>
    <row r="81" spans="1:17" x14ac:dyDescent="0.3">
      <c r="A81" s="171"/>
      <c r="B81" s="190" t="s">
        <v>270</v>
      </c>
      <c r="C81" s="192">
        <f>$C$12*(CalcSummary!AK6 + CalcSummary!FF6) + $C$14*(CalcSummary!AK7 + CalcSummary!FF7) + $C$16*(CalcSummary!AK8 + CalcSummary!FF8) + $C$18*(CalcSummary!AK9 + CalcSummary!FF9)</f>
        <v>120.33650084097999</v>
      </c>
      <c r="D81" s="191"/>
      <c r="E81" s="191"/>
      <c r="F81" s="191"/>
      <c r="G81" s="191"/>
      <c r="H81" s="191"/>
      <c r="I81" s="191"/>
      <c r="J81" s="191"/>
      <c r="K81" s="191"/>
      <c r="L81" s="191"/>
      <c r="M81" s="191"/>
      <c r="N81" s="191"/>
      <c r="O81" s="191"/>
      <c r="P81" s="191"/>
      <c r="Q81" s="191"/>
    </row>
    <row r="82" spans="1:17" x14ac:dyDescent="0.3">
      <c r="A82" s="171"/>
      <c r="B82" s="190" t="s">
        <v>271</v>
      </c>
      <c r="C82" s="192">
        <f>$C$12*(CalcSummary!AL6 + CalcSummary!FG6) + $C$14*(CalcSummary!AL7 + CalcSummary!FG7) + $C$16*(CalcSummary!AL8 + CalcSummary!FG8) + $C$18*(CalcSummary!AL9 + CalcSummary!FG9)</f>
        <v>81.409720567432956</v>
      </c>
      <c r="D82" s="191"/>
      <c r="E82" s="191"/>
      <c r="F82" s="191"/>
      <c r="G82" s="191"/>
      <c r="H82" s="191"/>
      <c r="I82" s="191"/>
      <c r="J82" s="191"/>
      <c r="K82" s="191"/>
      <c r="L82" s="191"/>
      <c r="M82" s="191"/>
      <c r="N82" s="191"/>
      <c r="O82" s="191"/>
      <c r="P82" s="191"/>
      <c r="Q82" s="191"/>
    </row>
    <row r="83" spans="1:17" x14ac:dyDescent="0.3">
      <c r="A83" s="171"/>
      <c r="B83" s="190" t="s">
        <v>272</v>
      </c>
      <c r="C83" s="192">
        <f>$C$12*(CalcSummary!AM6 + CalcSummary!FH6) + $C$14*(CalcSummary!AM7 + CalcSummary!FH7) + $C$16*(CalcSummary!AM8 + CalcSummary!FH8) + $C$18*(CalcSummary!AM9 + CalcSummary!FH9)</f>
        <v>77.832598759214889</v>
      </c>
      <c r="D83" s="191"/>
      <c r="E83" s="191"/>
      <c r="F83" s="191"/>
      <c r="G83" s="191"/>
      <c r="H83" s="191"/>
      <c r="I83" s="191"/>
      <c r="J83" s="191"/>
      <c r="K83" s="191"/>
      <c r="L83" s="191"/>
      <c r="M83" s="191"/>
      <c r="N83" s="191"/>
      <c r="O83" s="191"/>
      <c r="P83" s="191"/>
      <c r="Q83" s="191"/>
    </row>
    <row r="84" spans="1:17" x14ac:dyDescent="0.3">
      <c r="A84" s="171"/>
      <c r="B84" s="190" t="s">
        <v>273</v>
      </c>
      <c r="C84" s="192">
        <f>$C$12*(CalcSummary!AN6 + CalcSummary!FI6) + $C$14*(CalcSummary!AN7 + CalcSummary!FI7) + $C$16*(CalcSummary!AN8 + CalcSummary!FI8) + $C$18*(CalcSummary!AN9 + CalcSummary!FI9)</f>
        <v>61.467335197503914</v>
      </c>
      <c r="D84" s="191"/>
      <c r="E84" s="191"/>
      <c r="F84" s="191"/>
      <c r="G84" s="191"/>
      <c r="H84" s="191"/>
      <c r="I84" s="191"/>
      <c r="J84" s="191"/>
      <c r="K84" s="191"/>
      <c r="L84" s="191"/>
      <c r="M84" s="191"/>
      <c r="N84" s="191"/>
      <c r="O84" s="191"/>
      <c r="P84" s="191"/>
      <c r="Q84" s="191"/>
    </row>
    <row r="85" spans="1:17" x14ac:dyDescent="0.3">
      <c r="A85" s="171"/>
      <c r="B85" s="190" t="s">
        <v>274</v>
      </c>
      <c r="C85" s="192">
        <f>$C$12*(CalcSummary!AO6 + CalcSummary!FJ6) + $C$14*(CalcSummary!AO7 + CalcSummary!FJ7) + $C$16*(CalcSummary!AO8 + CalcSummary!FJ8) + $C$18*(CalcSummary!AO9 + CalcSummary!FJ9)</f>
        <v>39.265310401242822</v>
      </c>
      <c r="D85" s="191"/>
      <c r="E85" s="191"/>
      <c r="F85" s="191"/>
      <c r="G85" s="191"/>
      <c r="H85" s="191"/>
      <c r="I85" s="191"/>
      <c r="J85" s="191"/>
      <c r="K85" s="191"/>
      <c r="L85" s="191"/>
      <c r="M85" s="191"/>
      <c r="N85" s="191"/>
      <c r="O85" s="191"/>
      <c r="P85" s="191"/>
      <c r="Q85" s="191"/>
    </row>
    <row r="86" spans="1:17" x14ac:dyDescent="0.3">
      <c r="A86" s="171"/>
      <c r="B86" s="190" t="s">
        <v>275</v>
      </c>
      <c r="C86" s="192">
        <f>$C$12*(CalcSummary!AP6 + CalcSummary!FK6) + $C$14*(CalcSummary!AP7 + CalcSummary!FK7) + $C$16*(CalcSummary!AP8 + CalcSummary!FK8) + $C$18*(CalcSummary!AP9 + CalcSummary!FK9)</f>
        <v>24.750798426741742</v>
      </c>
      <c r="D86" s="191"/>
      <c r="E86" s="191"/>
      <c r="F86" s="191"/>
      <c r="G86" s="191"/>
      <c r="H86" s="191"/>
      <c r="I86" s="191"/>
      <c r="J86" s="191"/>
      <c r="K86" s="191"/>
      <c r="L86" s="191"/>
      <c r="M86" s="191"/>
      <c r="N86" s="191"/>
      <c r="O86" s="191"/>
      <c r="P86" s="191"/>
      <c r="Q86" s="191"/>
    </row>
    <row r="87" spans="1:17" x14ac:dyDescent="0.3">
      <c r="A87" s="171"/>
      <c r="B87" s="190" t="s">
        <v>276</v>
      </c>
      <c r="C87" s="192">
        <f>$C$12*(CalcSummary!AQ6 + CalcSummary!FL6) + $C$14*(CalcSummary!AQ7 + CalcSummary!FL7) + $C$16*(CalcSummary!AQ8 + CalcSummary!FL8) + $C$18*(CalcSummary!AQ9 + CalcSummary!FL9)</f>
        <v>15.592563628473281</v>
      </c>
      <c r="D87" s="191"/>
      <c r="E87" s="191"/>
      <c r="F87" s="191"/>
      <c r="G87" s="191"/>
      <c r="H87" s="191"/>
      <c r="I87" s="191"/>
      <c r="J87" s="191"/>
      <c r="K87" s="191"/>
      <c r="L87" s="191"/>
      <c r="M87" s="191"/>
      <c r="N87" s="191"/>
      <c r="O87" s="191"/>
      <c r="P87" s="191"/>
      <c r="Q87" s="191"/>
    </row>
    <row r="88" spans="1:17" x14ac:dyDescent="0.3">
      <c r="A88" s="171"/>
      <c r="B88" s="190" t="s">
        <v>277</v>
      </c>
      <c r="C88" s="192">
        <f>$C$12*(CalcSummary!AR6 + CalcSummary!FM6) + $C$14*(CalcSummary!AR7 + CalcSummary!FM7) + $C$16*(CalcSummary!AR8 + CalcSummary!FM8) + $C$18*(CalcSummary!AR9 + CalcSummary!FM9)</f>
        <v>19.681499237302443</v>
      </c>
      <c r="D88" s="191"/>
      <c r="E88" s="191"/>
      <c r="F88" s="191"/>
      <c r="G88" s="191"/>
      <c r="H88" s="191"/>
      <c r="I88" s="191"/>
      <c r="J88" s="191"/>
      <c r="K88" s="191"/>
      <c r="L88" s="191"/>
      <c r="M88" s="191"/>
      <c r="N88" s="191"/>
      <c r="O88" s="191"/>
      <c r="P88" s="191"/>
      <c r="Q88" s="191"/>
    </row>
    <row r="89" spans="1:17" x14ac:dyDescent="0.3">
      <c r="A89" s="171"/>
      <c r="B89" s="190" t="s">
        <v>278</v>
      </c>
      <c r="C89" s="192">
        <f>$C$12*(CalcSummary!AS6 + CalcSummary!FN6) + $C$14*(CalcSummary!AS7 + CalcSummary!FN7) + $C$16*(CalcSummary!AS8 + CalcSummary!FN8) + $C$18*(CalcSummary!AS9 + CalcSummary!FN9)</f>
        <v>12.681636363870062</v>
      </c>
      <c r="D89" s="191"/>
      <c r="E89" s="191"/>
      <c r="F89" s="191"/>
      <c r="G89" s="191"/>
      <c r="H89" s="191"/>
      <c r="I89" s="191"/>
      <c r="J89" s="191"/>
      <c r="K89" s="191"/>
      <c r="L89" s="191"/>
      <c r="M89" s="191"/>
      <c r="N89" s="191"/>
      <c r="O89" s="191"/>
      <c r="P89" s="191"/>
      <c r="Q89" s="191"/>
    </row>
    <row r="90" spans="1:17" x14ac:dyDescent="0.3">
      <c r="A90" s="171"/>
      <c r="B90" s="190" t="s">
        <v>279</v>
      </c>
      <c r="C90" s="192">
        <f>$C$12*(CalcSummary!AT6 + CalcSummary!FO6) + $C$14*(CalcSummary!AT7 + CalcSummary!FO7) + $C$16*(CalcSummary!AT8 + CalcSummary!FO8) + $C$18*(CalcSummary!AT9 + CalcSummary!FO9)</f>
        <v>14.908950694785069</v>
      </c>
      <c r="D90" s="191"/>
      <c r="E90" s="191"/>
      <c r="F90" s="191"/>
      <c r="G90" s="191"/>
      <c r="H90" s="191"/>
      <c r="I90" s="191"/>
      <c r="J90" s="191"/>
      <c r="K90" s="191"/>
      <c r="L90" s="191"/>
      <c r="M90" s="191"/>
      <c r="N90" s="191"/>
      <c r="O90" s="191"/>
      <c r="P90" s="191"/>
      <c r="Q90" s="191"/>
    </row>
    <row r="91" spans="1:17" x14ac:dyDescent="0.3">
      <c r="A91" s="171"/>
      <c r="B91" s="190" t="s">
        <v>280</v>
      </c>
      <c r="C91" s="192">
        <f>$C$12*(CalcSummary!AU6 + CalcSummary!FP6) + $C$14*(CalcSummary!AU7 + CalcSummary!FP7) + $C$16*(CalcSummary!AU8 + CalcSummary!FP8) + $C$18*(CalcSummary!AU9 + CalcSummary!FP9)</f>
        <v>12.754946528080797</v>
      </c>
      <c r="D91" s="191"/>
      <c r="E91" s="191"/>
      <c r="F91" s="191"/>
      <c r="G91" s="191"/>
      <c r="H91" s="191"/>
      <c r="I91" s="191"/>
      <c r="J91" s="191"/>
      <c r="K91" s="191"/>
      <c r="L91" s="191"/>
      <c r="M91" s="191"/>
      <c r="N91" s="191"/>
      <c r="O91" s="191"/>
      <c r="P91" s="191"/>
      <c r="Q91" s="191"/>
    </row>
    <row r="92" spans="1:17" x14ac:dyDescent="0.3">
      <c r="A92" s="171"/>
      <c r="B92" s="190" t="s">
        <v>281</v>
      </c>
      <c r="C92" s="192">
        <f>$C$12*(CalcSummary!AV6 + CalcSummary!FQ6) + $C$14*(CalcSummary!AV7 + CalcSummary!FQ7) + $C$16*(CalcSummary!AV8 + CalcSummary!FQ8) + $C$18*(CalcSummary!AV9 + CalcSummary!FQ9)</f>
        <v>11.431879795605951</v>
      </c>
      <c r="D92" s="191"/>
      <c r="E92" s="191"/>
      <c r="F92" s="191"/>
      <c r="G92" s="191"/>
      <c r="H92" s="191"/>
      <c r="I92" s="191"/>
      <c r="J92" s="191"/>
      <c r="K92" s="191"/>
      <c r="L92" s="191"/>
      <c r="M92" s="191"/>
      <c r="N92" s="191"/>
      <c r="O92" s="191"/>
      <c r="P92" s="191"/>
      <c r="Q92" s="191"/>
    </row>
    <row r="93" spans="1:17" x14ac:dyDescent="0.3">
      <c r="A93" s="171"/>
      <c r="B93" s="190" t="s">
        <v>282</v>
      </c>
      <c r="C93" s="192">
        <f>$C$12*(CalcSummary!AW6 + CalcSummary!FR6) + $C$14*(CalcSummary!AW7 + CalcSummary!FR7) + $C$16*(CalcSummary!AW8 + CalcSummary!FR8) + $C$18*(CalcSummary!AW9 + CalcSummary!FR9)</f>
        <v>7.964927252229673</v>
      </c>
      <c r="D93" s="191"/>
      <c r="E93" s="191"/>
      <c r="F93" s="191"/>
      <c r="G93" s="191"/>
      <c r="H93" s="191"/>
      <c r="I93" s="191"/>
      <c r="J93" s="191"/>
      <c r="K93" s="191"/>
      <c r="L93" s="191"/>
      <c r="M93" s="191"/>
      <c r="N93" s="191"/>
      <c r="O93" s="191"/>
      <c r="P93" s="191"/>
      <c r="Q93" s="191"/>
    </row>
    <row r="94" spans="1:17" x14ac:dyDescent="0.3">
      <c r="A94" s="171"/>
      <c r="B94" s="190" t="s">
        <v>283</v>
      </c>
      <c r="C94" s="192">
        <f>$C$12*(CalcSummary!AX6 + CalcSummary!FS6) + $C$14*(CalcSummary!AX7 + CalcSummary!FS7) + $C$16*(CalcSummary!AX8 + CalcSummary!FS8) + $C$18*(CalcSummary!AX9 + CalcSummary!FS9)</f>
        <v>20.124114102072355</v>
      </c>
      <c r="D94" s="191"/>
      <c r="E94" s="191"/>
      <c r="F94" s="191"/>
      <c r="G94" s="191"/>
      <c r="H94" s="191"/>
      <c r="I94" s="191"/>
      <c r="J94" s="191"/>
      <c r="K94" s="191"/>
      <c r="L94" s="191"/>
      <c r="M94" s="191"/>
      <c r="N94" s="191"/>
      <c r="O94" s="191"/>
      <c r="P94" s="191"/>
      <c r="Q94" s="191"/>
    </row>
    <row r="95" spans="1:17" x14ac:dyDescent="0.3">
      <c r="A95" s="171"/>
      <c r="B95" s="190" t="s">
        <v>284</v>
      </c>
      <c r="C95" s="192">
        <f>$C$12*(CalcSummary!AY6 + CalcSummary!FT6) + $C$14*(CalcSummary!AY7 + CalcSummary!FT7) + $C$16*(CalcSummary!AY8 + CalcSummary!FT8) + $C$18*(CalcSummary!AY9 + CalcSummary!FT9)</f>
        <v>14.042942638691089</v>
      </c>
      <c r="D95" s="191"/>
      <c r="E95" s="191"/>
      <c r="F95" s="191"/>
      <c r="G95" s="191"/>
      <c r="H95" s="191"/>
      <c r="I95" s="191"/>
      <c r="J95" s="191"/>
      <c r="K95" s="191"/>
      <c r="L95" s="191"/>
      <c r="M95" s="191"/>
      <c r="N95" s="191"/>
      <c r="O95" s="191"/>
      <c r="P95" s="191"/>
      <c r="Q95" s="191"/>
    </row>
    <row r="96" spans="1:17" x14ac:dyDescent="0.3">
      <c r="A96" s="171"/>
      <c r="B96" s="190" t="s">
        <v>285</v>
      </c>
      <c r="C96" s="192">
        <f>$C$12*(CalcSummary!AZ6 + CalcSummary!FU6) + $C$14*(CalcSummary!AZ7 + CalcSummary!FU7) + $C$16*(CalcSummary!AZ8 + CalcSummary!FU8) + $C$18*(CalcSummary!AZ9 + CalcSummary!FU9)</f>
        <v>15.648927983260741</v>
      </c>
      <c r="D96" s="191"/>
      <c r="E96" s="191"/>
      <c r="F96" s="191"/>
      <c r="G96" s="191"/>
      <c r="H96" s="191"/>
      <c r="I96" s="191"/>
      <c r="J96" s="191"/>
      <c r="K96" s="191"/>
      <c r="L96" s="191"/>
      <c r="M96" s="191"/>
      <c r="N96" s="191"/>
      <c r="O96" s="191"/>
      <c r="P96" s="191"/>
      <c r="Q96" s="191"/>
    </row>
    <row r="97" spans="1:17" x14ac:dyDescent="0.3">
      <c r="A97" s="171"/>
      <c r="B97" s="190" t="s">
        <v>286</v>
      </c>
      <c r="C97" s="192">
        <f>$C$12*(CalcSummary!BA6 + CalcSummary!FV6) + $C$14*(CalcSummary!BA7 + CalcSummary!FV7) + $C$16*(CalcSummary!BA8 + CalcSummary!FV8) + $C$18*(CalcSummary!BA9 + CalcSummary!FV9)</f>
        <v>13.238875232089637</v>
      </c>
      <c r="D97" s="191"/>
      <c r="E97" s="191"/>
      <c r="F97" s="191"/>
      <c r="G97" s="191"/>
      <c r="H97" s="191"/>
      <c r="I97" s="191"/>
      <c r="J97" s="191"/>
      <c r="K97" s="191"/>
      <c r="L97" s="191"/>
      <c r="M97" s="191"/>
      <c r="N97" s="191"/>
      <c r="O97" s="191"/>
      <c r="P97" s="191"/>
      <c r="Q97" s="191"/>
    </row>
    <row r="98" spans="1:17" x14ac:dyDescent="0.3">
      <c r="A98" s="171"/>
      <c r="B98" s="190" t="s">
        <v>287</v>
      </c>
      <c r="C98" s="192">
        <f>$C$12*(CalcSummary!BB6 + CalcSummary!FW6) + $C$14*(CalcSummary!BB7 + CalcSummary!FW7) + $C$16*(CalcSummary!BB8 + CalcSummary!FW8) + $C$18*(CalcSummary!BB9 + CalcSummary!FW9)</f>
        <v>8.7453802769551974</v>
      </c>
      <c r="D98" s="191"/>
      <c r="E98" s="191"/>
      <c r="F98" s="191"/>
      <c r="G98" s="191"/>
      <c r="H98" s="191"/>
      <c r="I98" s="191"/>
      <c r="J98" s="191"/>
      <c r="K98" s="191"/>
      <c r="L98" s="191"/>
      <c r="M98" s="191"/>
      <c r="N98" s="191"/>
      <c r="O98" s="191"/>
      <c r="P98" s="191"/>
      <c r="Q98" s="191"/>
    </row>
    <row r="99" spans="1:17" x14ac:dyDescent="0.3">
      <c r="A99" s="171"/>
      <c r="B99" s="190" t="s">
        <v>288</v>
      </c>
      <c r="C99" s="192">
        <f>$C$12*(CalcSummary!BC6 + CalcSummary!FX6) + $C$14*(CalcSummary!BC7 + CalcSummary!FX7) + $C$16*(CalcSummary!BC8 + CalcSummary!FX8) + $C$18*(CalcSummary!BC9 + CalcSummary!FX9)</f>
        <v>5.7671569366825226</v>
      </c>
      <c r="D99" s="191"/>
      <c r="E99" s="191"/>
      <c r="F99" s="191"/>
      <c r="G99" s="191"/>
      <c r="H99" s="191"/>
      <c r="I99" s="191"/>
      <c r="J99" s="191"/>
      <c r="K99" s="191"/>
      <c r="L99" s="191"/>
      <c r="M99" s="191"/>
      <c r="N99" s="191"/>
      <c r="O99" s="191"/>
      <c r="P99" s="191"/>
      <c r="Q99" s="191"/>
    </row>
    <row r="100" spans="1:17" x14ac:dyDescent="0.3">
      <c r="A100" s="171"/>
      <c r="B100" s="190" t="s">
        <v>289</v>
      </c>
      <c r="C100" s="192">
        <f>$C$12*(CalcSummary!BD6 + CalcSummary!FY6) + $C$14*(CalcSummary!BD7 + CalcSummary!FY7) + $C$16*(CalcSummary!BD8 + CalcSummary!FY8) + $C$18*(CalcSummary!BD9 + CalcSummary!FY9)</f>
        <v>7.2767899494603849</v>
      </c>
      <c r="D100" s="191"/>
      <c r="E100" s="191"/>
      <c r="F100" s="191"/>
      <c r="G100" s="191"/>
      <c r="H100" s="191"/>
      <c r="I100" s="191"/>
      <c r="J100" s="191"/>
      <c r="K100" s="191"/>
      <c r="L100" s="191"/>
      <c r="M100" s="191"/>
      <c r="N100" s="191"/>
      <c r="O100" s="191"/>
      <c r="P100" s="191"/>
      <c r="Q100" s="191"/>
    </row>
    <row r="101" spans="1:17" x14ac:dyDescent="0.3">
      <c r="A101" s="171"/>
      <c r="B101" s="190" t="s">
        <v>290</v>
      </c>
      <c r="C101" s="192">
        <f>$C$12*(CalcSummary!BE6 + CalcSummary!FZ6) + $C$14*(CalcSummary!BE7 + CalcSummary!FZ7) + $C$16*(CalcSummary!BE8 + CalcSummary!FZ8) + $C$18*(CalcSummary!BE9 + CalcSummary!FZ9)</f>
        <v>9.7904656299271533</v>
      </c>
      <c r="D101" s="191"/>
      <c r="E101" s="191"/>
      <c r="F101" s="191"/>
      <c r="G101" s="191"/>
      <c r="H101" s="191"/>
      <c r="I101" s="191"/>
      <c r="J101" s="191"/>
      <c r="K101" s="191"/>
      <c r="L101" s="191"/>
      <c r="M101" s="191"/>
      <c r="N101" s="191"/>
      <c r="O101" s="191"/>
      <c r="P101" s="191"/>
      <c r="Q101" s="191"/>
    </row>
    <row r="102" spans="1:17" x14ac:dyDescent="0.3">
      <c r="A102" s="171"/>
      <c r="B102" s="190" t="s">
        <v>291</v>
      </c>
      <c r="C102" s="192">
        <f>$C$12*(CalcSummary!BF6 + CalcSummary!GA6) + $C$14*(CalcSummary!BF7 + CalcSummary!GA7) + $C$16*(CalcSummary!BF8 + CalcSummary!GA8) + $C$18*(CalcSummary!BF9 + CalcSummary!GA9)</f>
        <v>4.9596198692787175</v>
      </c>
      <c r="D102" s="191"/>
      <c r="E102" s="191"/>
      <c r="F102" s="191"/>
      <c r="G102" s="191"/>
      <c r="H102" s="191"/>
      <c r="I102" s="191"/>
      <c r="J102" s="191"/>
      <c r="K102" s="191"/>
      <c r="L102" s="191"/>
      <c r="M102" s="191"/>
      <c r="N102" s="191"/>
      <c r="O102" s="191"/>
      <c r="P102" s="191"/>
      <c r="Q102" s="191"/>
    </row>
    <row r="103" spans="1:17" x14ac:dyDescent="0.3">
      <c r="A103" s="171"/>
      <c r="B103" s="190" t="s">
        <v>292</v>
      </c>
      <c r="C103" s="192">
        <f>$C$12*(CalcSummary!BG6 + CalcSummary!GB6) + $C$14*(CalcSummary!BG7 + CalcSummary!GB7) + $C$16*(CalcSummary!BG8 + CalcSummary!GB8) + $C$18*(CalcSummary!BG9 + CalcSummary!GB9)</f>
        <v>5.274453026318259</v>
      </c>
      <c r="D103" s="191"/>
      <c r="E103" s="191"/>
      <c r="F103" s="191"/>
      <c r="G103" s="191"/>
      <c r="H103" s="191"/>
      <c r="I103" s="191"/>
      <c r="J103" s="191"/>
      <c r="K103" s="191"/>
      <c r="L103" s="191"/>
      <c r="M103" s="191"/>
      <c r="N103" s="191"/>
      <c r="O103" s="191"/>
      <c r="P103" s="191"/>
      <c r="Q103" s="191"/>
    </row>
    <row r="104" spans="1:17" x14ac:dyDescent="0.3">
      <c r="A104" s="171"/>
      <c r="B104" s="190" t="s">
        <v>293</v>
      </c>
      <c r="C104" s="192">
        <f>$C$12*(CalcSummary!BH6 + CalcSummary!GC6) + $C$14*(CalcSummary!BH7 + CalcSummary!GC7) + $C$16*(CalcSummary!BH8 + CalcSummary!GC8) + $C$18*(CalcSummary!BH9 + CalcSummary!GC9)</f>
        <v>9.6133618601333595</v>
      </c>
      <c r="D104" s="191"/>
      <c r="E104" s="191"/>
      <c r="F104" s="191"/>
      <c r="G104" s="191"/>
      <c r="H104" s="191"/>
      <c r="I104" s="191"/>
      <c r="J104" s="191"/>
      <c r="K104" s="191"/>
      <c r="L104" s="191"/>
      <c r="M104" s="191"/>
      <c r="N104" s="191"/>
      <c r="O104" s="191"/>
      <c r="P104" s="191"/>
      <c r="Q104" s="191"/>
    </row>
    <row r="105" spans="1:17" x14ac:dyDescent="0.3">
      <c r="A105" s="171"/>
      <c r="B105" s="190" t="s">
        <v>294</v>
      </c>
      <c r="C105" s="192">
        <f>$C$12*(CalcSummary!BI6 + CalcSummary!GD6) + $C$14*(CalcSummary!BI7 + CalcSummary!GD7) + $C$16*(CalcSummary!BI8 + CalcSummary!GD8) + $C$18*(CalcSummary!BI9 + CalcSummary!GD9)</f>
        <v>13.20797078006153</v>
      </c>
      <c r="D105" s="191"/>
      <c r="E105" s="191"/>
      <c r="F105" s="191"/>
      <c r="G105" s="191"/>
      <c r="H105" s="191"/>
      <c r="I105" s="191"/>
      <c r="J105" s="191"/>
      <c r="K105" s="191"/>
      <c r="L105" s="191"/>
      <c r="M105" s="191"/>
      <c r="N105" s="191"/>
      <c r="O105" s="191"/>
      <c r="P105" s="191"/>
      <c r="Q105" s="191"/>
    </row>
    <row r="106" spans="1:17" x14ac:dyDescent="0.3">
      <c r="A106" s="171"/>
      <c r="B106" s="190" t="s">
        <v>295</v>
      </c>
      <c r="C106" s="192">
        <f>$C$12*(CalcSummary!BJ6 + CalcSummary!GE6) + $C$14*(CalcSummary!BJ7 + CalcSummary!GE7) + $C$16*(CalcSummary!BJ8 + CalcSummary!GE8) + $C$18*(CalcSummary!BJ9 + CalcSummary!GE9)</f>
        <v>11.326876552197954</v>
      </c>
      <c r="D106" s="191"/>
      <c r="E106" s="191"/>
      <c r="F106" s="191"/>
      <c r="G106" s="191"/>
      <c r="H106" s="191"/>
      <c r="I106" s="191"/>
      <c r="J106" s="191"/>
      <c r="K106" s="191"/>
      <c r="L106" s="191"/>
      <c r="M106" s="191"/>
      <c r="N106" s="191"/>
      <c r="O106" s="191"/>
      <c r="P106" s="191"/>
      <c r="Q106" s="191"/>
    </row>
    <row r="107" spans="1:17" x14ac:dyDescent="0.3">
      <c r="A107" s="171"/>
      <c r="B107" s="190" t="s">
        <v>296</v>
      </c>
      <c r="C107" s="192">
        <f>$C$12*(CalcSummary!BK6 + CalcSummary!GF6) + $C$14*(CalcSummary!BK7 + CalcSummary!GF7) + $C$16*(CalcSummary!BK8 + CalcSummary!GF8) + $C$18*(CalcSummary!BK9 + CalcSummary!GF9)</f>
        <v>11.354749222045454</v>
      </c>
      <c r="D107" s="191"/>
      <c r="E107" s="191"/>
      <c r="F107" s="191"/>
      <c r="G107" s="191"/>
      <c r="H107" s="191"/>
      <c r="I107" s="191"/>
      <c r="J107" s="191"/>
      <c r="K107" s="191"/>
      <c r="L107" s="191"/>
      <c r="M107" s="191"/>
      <c r="N107" s="191"/>
      <c r="O107" s="191"/>
      <c r="P107" s="191"/>
      <c r="Q107" s="191"/>
    </row>
    <row r="108" spans="1:17" x14ac:dyDescent="0.3">
      <c r="A108" s="171"/>
      <c r="B108" s="190" t="s">
        <v>297</v>
      </c>
      <c r="C108" s="192">
        <f>$C$12*(CalcSummary!BL6 + CalcSummary!GG6) + $C$14*(CalcSummary!BL7 + CalcSummary!GG7) + $C$16*(CalcSummary!BL8 + CalcSummary!GG8) + $C$18*(CalcSummary!BL9 + CalcSummary!GG9)</f>
        <v>10.324587712031908</v>
      </c>
      <c r="D108" s="191"/>
      <c r="E108" s="191"/>
      <c r="F108" s="191"/>
      <c r="G108" s="191"/>
      <c r="H108" s="191"/>
      <c r="I108" s="191"/>
      <c r="J108" s="191"/>
      <c r="K108" s="191"/>
      <c r="L108" s="191"/>
      <c r="M108" s="191"/>
      <c r="N108" s="191"/>
      <c r="O108" s="191"/>
      <c r="P108" s="191"/>
      <c r="Q108" s="191"/>
    </row>
    <row r="109" spans="1:17" x14ac:dyDescent="0.3">
      <c r="A109" s="171"/>
      <c r="B109" s="190" t="s">
        <v>298</v>
      </c>
      <c r="C109" s="192">
        <f>$C$12*(CalcSummary!BM6 + CalcSummary!GH6) + $C$14*(CalcSummary!BM7 + CalcSummary!GH7) + $C$16*(CalcSummary!BM8 + CalcSummary!GH8) + $C$18*(CalcSummary!BM9 + CalcSummary!GH9)</f>
        <v>9.3941387892646127</v>
      </c>
      <c r="D109" s="191"/>
      <c r="E109" s="191"/>
      <c r="F109" s="191"/>
      <c r="G109" s="191"/>
      <c r="H109" s="191"/>
      <c r="I109" s="191"/>
      <c r="J109" s="191"/>
      <c r="K109" s="191"/>
      <c r="L109" s="191"/>
      <c r="M109" s="191"/>
      <c r="N109" s="191"/>
      <c r="O109" s="191"/>
      <c r="P109" s="191"/>
      <c r="Q109" s="191"/>
    </row>
    <row r="110" spans="1:17" x14ac:dyDescent="0.3">
      <c r="A110" s="171"/>
      <c r="B110" s="190" t="s">
        <v>299</v>
      </c>
      <c r="C110" s="192">
        <f>$C$12*(CalcSummary!BN6 + CalcSummary!GI6) + $C$14*(CalcSummary!BN7 + CalcSummary!GI7) + $C$16*(CalcSummary!BN8 + CalcSummary!GI8) + $C$18*(CalcSummary!BN9 + CalcSummary!GI9)</f>
        <v>17.479691822330331</v>
      </c>
      <c r="D110" s="191"/>
      <c r="E110" s="191"/>
      <c r="F110" s="191"/>
      <c r="G110" s="191"/>
      <c r="H110" s="191"/>
      <c r="I110" s="191"/>
      <c r="J110" s="191"/>
      <c r="K110" s="191"/>
      <c r="L110" s="191"/>
      <c r="M110" s="191"/>
      <c r="N110" s="191"/>
      <c r="O110" s="191"/>
      <c r="P110" s="191"/>
      <c r="Q110" s="191"/>
    </row>
    <row r="111" spans="1:17" x14ac:dyDescent="0.3">
      <c r="A111" s="171"/>
      <c r="B111" s="190" t="s">
        <v>300</v>
      </c>
      <c r="C111" s="192">
        <f>$C$12*(CalcSummary!BO6 + CalcSummary!GJ6) + $C$14*(CalcSummary!BO7 + CalcSummary!GJ7) + $C$16*(CalcSummary!BO8 + CalcSummary!GJ8) + $C$18*(CalcSummary!BO9 + CalcSummary!GJ9)</f>
        <v>10.432137845815241</v>
      </c>
      <c r="D111" s="191"/>
      <c r="E111" s="191"/>
      <c r="F111" s="191"/>
      <c r="G111" s="191"/>
      <c r="H111" s="191"/>
      <c r="I111" s="191"/>
      <c r="J111" s="191"/>
      <c r="K111" s="191"/>
      <c r="L111" s="191"/>
      <c r="M111" s="191"/>
      <c r="N111" s="191"/>
      <c r="O111" s="191"/>
      <c r="P111" s="191"/>
      <c r="Q111" s="191"/>
    </row>
    <row r="112" spans="1:17" x14ac:dyDescent="0.3">
      <c r="A112" s="171"/>
      <c r="B112" s="190" t="s">
        <v>301</v>
      </c>
      <c r="C112" s="192">
        <f>$C$12*(CalcSummary!BP6 + CalcSummary!GK6) + $C$14*(CalcSummary!BP7 + CalcSummary!GK7) + $C$16*(CalcSummary!BP8 + CalcSummary!GK8) + $C$18*(CalcSummary!BP9 + CalcSummary!GK9)</f>
        <v>13.39784497255892</v>
      </c>
      <c r="D112" s="191"/>
      <c r="E112" s="191"/>
      <c r="F112" s="191"/>
      <c r="G112" s="191"/>
      <c r="H112" s="191"/>
      <c r="I112" s="191"/>
      <c r="J112" s="191"/>
      <c r="K112" s="191"/>
      <c r="L112" s="191"/>
      <c r="M112" s="191"/>
      <c r="N112" s="191"/>
      <c r="O112" s="191"/>
      <c r="P112" s="191"/>
      <c r="Q112" s="191"/>
    </row>
    <row r="113" spans="1:17" x14ac:dyDescent="0.3">
      <c r="A113" s="171"/>
      <c r="B113" s="190" t="s">
        <v>302</v>
      </c>
      <c r="C113" s="192">
        <f>$C$12*(CalcSummary!BQ6 + CalcSummary!GL6) + $C$14*(CalcSummary!BQ7 + CalcSummary!GL7) + $C$16*(CalcSummary!BQ8 + CalcSummary!GL8) + $C$18*(CalcSummary!BQ9 + CalcSummary!GL9)</f>
        <v>14.216863422665108</v>
      </c>
      <c r="D113" s="191"/>
      <c r="E113" s="191"/>
      <c r="F113" s="191"/>
      <c r="G113" s="191"/>
      <c r="H113" s="191"/>
      <c r="I113" s="191"/>
      <c r="J113" s="191"/>
      <c r="K113" s="191"/>
      <c r="L113" s="191"/>
      <c r="M113" s="191"/>
      <c r="N113" s="191"/>
      <c r="O113" s="191"/>
      <c r="P113" s="191"/>
      <c r="Q113" s="191"/>
    </row>
    <row r="114" spans="1:17" x14ac:dyDescent="0.3">
      <c r="A114" s="171"/>
      <c r="B114" s="190" t="s">
        <v>303</v>
      </c>
      <c r="C114" s="192">
        <f>$C$12*(CalcSummary!BR6 + CalcSummary!GM6) + $C$14*(CalcSummary!BR7 + CalcSummary!GM7) + $C$16*(CalcSummary!BR8 + CalcSummary!GM8) + $C$18*(CalcSummary!BR9 + CalcSummary!GM9)</f>
        <v>13.336016191050568</v>
      </c>
      <c r="D114" s="191"/>
      <c r="E114" s="191"/>
      <c r="F114" s="191"/>
      <c r="G114" s="191"/>
      <c r="H114" s="191"/>
      <c r="I114" s="191"/>
      <c r="J114" s="191"/>
      <c r="K114" s="191"/>
      <c r="L114" s="191"/>
      <c r="M114" s="191"/>
      <c r="N114" s="191"/>
      <c r="O114" s="191"/>
      <c r="P114" s="191"/>
      <c r="Q114" s="191"/>
    </row>
    <row r="115" spans="1:17" x14ac:dyDescent="0.3">
      <c r="A115" s="171"/>
      <c r="B115" s="190" t="s">
        <v>304</v>
      </c>
      <c r="C115" s="192">
        <f>$C$12*(CalcSummary!BS6 + CalcSummary!GN6) + $C$14*(CalcSummary!BS7 + CalcSummary!GN7) + $C$16*(CalcSummary!BS8 + CalcSummary!GN8) + $C$18*(CalcSummary!BS9 + CalcSummary!GN9)</f>
        <v>10.399365320429256</v>
      </c>
      <c r="D115" s="191"/>
      <c r="E115" s="191"/>
      <c r="F115" s="191"/>
      <c r="G115" s="191"/>
      <c r="H115" s="191"/>
      <c r="I115" s="191"/>
      <c r="J115" s="191"/>
      <c r="K115" s="191"/>
      <c r="L115" s="191"/>
      <c r="M115" s="191"/>
      <c r="N115" s="191"/>
      <c r="O115" s="191"/>
      <c r="P115" s="191"/>
      <c r="Q115" s="191"/>
    </row>
    <row r="116" spans="1:17" x14ac:dyDescent="0.3">
      <c r="A116" s="171"/>
      <c r="B116" s="190" t="s">
        <v>305</v>
      </c>
      <c r="C116" s="192">
        <f>$C$12*(CalcSummary!BT6 + CalcSummary!GO6) + $C$14*(CalcSummary!BT7 + CalcSummary!GO7) + $C$16*(CalcSummary!BT8 + CalcSummary!GO8) + $C$18*(CalcSummary!BT9 + CalcSummary!GO9)</f>
        <v>10.525858619793757</v>
      </c>
      <c r="D116" s="191"/>
      <c r="E116" s="191"/>
      <c r="F116" s="191"/>
      <c r="G116" s="191"/>
      <c r="H116" s="191"/>
      <c r="I116" s="191"/>
      <c r="J116" s="191"/>
      <c r="K116" s="191"/>
      <c r="L116" s="191"/>
      <c r="M116" s="191"/>
      <c r="N116" s="191"/>
      <c r="O116" s="191"/>
      <c r="P116" s="191"/>
      <c r="Q116" s="191"/>
    </row>
    <row r="117" spans="1:17" x14ac:dyDescent="0.3">
      <c r="A117" s="171"/>
      <c r="B117" s="190" t="s">
        <v>306</v>
      </c>
      <c r="C117" s="192">
        <f>$C$12*(CalcSummary!BU6 + CalcSummary!GP6) + $C$14*(CalcSummary!BU7 + CalcSummary!GP7) + $C$16*(CalcSummary!BU8 + CalcSummary!GP8) + $C$18*(CalcSummary!BU9 + CalcSummary!GP9)</f>
        <v>9.2580569184655488</v>
      </c>
      <c r="D117" s="191"/>
      <c r="E117" s="191"/>
      <c r="F117" s="191"/>
      <c r="G117" s="191"/>
      <c r="H117" s="191"/>
      <c r="I117" s="191"/>
      <c r="J117" s="191"/>
      <c r="K117" s="191"/>
      <c r="L117" s="191"/>
      <c r="M117" s="191"/>
      <c r="N117" s="191"/>
      <c r="O117" s="191"/>
      <c r="P117" s="191"/>
      <c r="Q117" s="191"/>
    </row>
    <row r="118" spans="1:17" x14ac:dyDescent="0.3">
      <c r="A118" s="171"/>
      <c r="B118" s="190" t="s">
        <v>307</v>
      </c>
      <c r="C118" s="192">
        <f>$C$12*(CalcSummary!BV6 + CalcSummary!GQ6) + $C$14*(CalcSummary!BV7 + CalcSummary!GQ7) + $C$16*(CalcSummary!BV8 + CalcSummary!GQ8) + $C$18*(CalcSummary!BV9 + CalcSummary!GQ9)</f>
        <v>11.221236516895274</v>
      </c>
      <c r="D118" s="191"/>
      <c r="E118" s="191"/>
      <c r="F118" s="191"/>
      <c r="G118" s="191"/>
      <c r="H118" s="191"/>
      <c r="I118" s="191"/>
      <c r="J118" s="191"/>
      <c r="K118" s="191"/>
      <c r="L118" s="191"/>
      <c r="M118" s="191"/>
      <c r="N118" s="191"/>
      <c r="O118" s="191"/>
      <c r="P118" s="191"/>
      <c r="Q118" s="191"/>
    </row>
    <row r="119" spans="1:17" x14ac:dyDescent="0.3">
      <c r="A119" s="171"/>
      <c r="B119" s="190" t="s">
        <v>308</v>
      </c>
      <c r="C119" s="192">
        <f>$C$12*(CalcSummary!BW6 + CalcSummary!GR6) + $C$14*(CalcSummary!BW7 + CalcSummary!GR7) + $C$16*(CalcSummary!BW8 + CalcSummary!GR8) + $C$18*(CalcSummary!BW9 + CalcSummary!GR9)</f>
        <v>4.2597176030961492</v>
      </c>
      <c r="D119" s="191"/>
      <c r="E119" s="191"/>
      <c r="F119" s="191"/>
      <c r="G119" s="191"/>
      <c r="H119" s="191"/>
      <c r="I119" s="191"/>
      <c r="J119" s="191"/>
      <c r="K119" s="191"/>
      <c r="L119" s="191"/>
      <c r="M119" s="191"/>
      <c r="N119" s="191"/>
      <c r="O119" s="191"/>
      <c r="P119" s="191"/>
      <c r="Q119" s="191"/>
    </row>
    <row r="120" spans="1:17" x14ac:dyDescent="0.3">
      <c r="A120" s="171"/>
      <c r="B120" s="190" t="s">
        <v>309</v>
      </c>
      <c r="C120" s="192">
        <f>$C$12*(CalcSummary!BX6 + CalcSummary!GS6) + $C$14*(CalcSummary!BX7 + CalcSummary!GS7) + $C$16*(CalcSummary!BX8 + CalcSummary!GS8) + $C$18*(CalcSummary!BX9 + CalcSummary!GS9)</f>
        <v>4.4346732178967656</v>
      </c>
      <c r="D120" s="191"/>
      <c r="E120" s="191"/>
      <c r="F120" s="191"/>
      <c r="G120" s="191"/>
      <c r="H120" s="191"/>
      <c r="I120" s="191"/>
      <c r="J120" s="191"/>
      <c r="K120" s="191"/>
      <c r="L120" s="191"/>
      <c r="M120" s="191"/>
      <c r="N120" s="191"/>
      <c r="O120" s="191"/>
      <c r="P120" s="191"/>
      <c r="Q120" s="191"/>
    </row>
    <row r="121" spans="1:17" x14ac:dyDescent="0.3">
      <c r="A121" s="171"/>
      <c r="B121" s="190" t="s">
        <v>310</v>
      </c>
      <c r="C121" s="192">
        <f>$C$12*(CalcSummary!BY6 + CalcSummary!GT6) + $C$14*(CalcSummary!BY7 + CalcSummary!GT7) + $C$16*(CalcSummary!BY8 + CalcSummary!GT8) + $C$18*(CalcSummary!BY9 + CalcSummary!GT9)</f>
        <v>10.735952236684042</v>
      </c>
      <c r="D121" s="191"/>
      <c r="E121" s="191"/>
      <c r="F121" s="191"/>
      <c r="G121" s="191"/>
      <c r="H121" s="191"/>
      <c r="I121" s="191"/>
      <c r="J121" s="191"/>
      <c r="K121" s="191"/>
      <c r="L121" s="191"/>
      <c r="M121" s="191"/>
      <c r="N121" s="191"/>
      <c r="O121" s="191"/>
      <c r="P121" s="191"/>
      <c r="Q121" s="191"/>
    </row>
    <row r="122" spans="1:17" x14ac:dyDescent="0.3">
      <c r="A122" s="171"/>
      <c r="B122" s="190" t="s">
        <v>311</v>
      </c>
      <c r="C122" s="192">
        <f>$C$12*(CalcSummary!BZ6 + CalcSummary!GU6) + $C$14*(CalcSummary!BZ7 + CalcSummary!GU7) + $C$16*(CalcSummary!BZ8 + CalcSummary!GU8) + $C$18*(CalcSummary!BZ9 + CalcSummary!GU9)</f>
        <v>11.35457504668242</v>
      </c>
      <c r="D122" s="191"/>
      <c r="E122" s="191"/>
      <c r="F122" s="191"/>
      <c r="G122" s="191"/>
      <c r="H122" s="191"/>
      <c r="I122" s="191"/>
      <c r="J122" s="191"/>
      <c r="K122" s="191"/>
      <c r="L122" s="191"/>
      <c r="M122" s="191"/>
      <c r="N122" s="191"/>
      <c r="O122" s="191"/>
      <c r="P122" s="191"/>
      <c r="Q122" s="191"/>
    </row>
    <row r="123" spans="1:17" x14ac:dyDescent="0.3">
      <c r="A123" s="171"/>
      <c r="B123" s="190" t="s">
        <v>312</v>
      </c>
      <c r="C123" s="192">
        <f>$C$12*(CalcSummary!CA6 + CalcSummary!GV6) + $C$14*(CalcSummary!CA7 + CalcSummary!GV7) + $C$16*(CalcSummary!CA8 + CalcSummary!GV8) + $C$18*(CalcSummary!CA9 + CalcSummary!GV9)</f>
        <v>17.483950110301862</v>
      </c>
      <c r="D123" s="191"/>
      <c r="E123" s="191"/>
      <c r="F123" s="191"/>
      <c r="G123" s="191"/>
      <c r="H123" s="191"/>
      <c r="I123" s="191"/>
      <c r="J123" s="191"/>
      <c r="K123" s="191"/>
      <c r="L123" s="191"/>
      <c r="M123" s="191"/>
      <c r="N123" s="191"/>
      <c r="O123" s="191"/>
      <c r="P123" s="191"/>
      <c r="Q123" s="191"/>
    </row>
    <row r="124" spans="1:17" x14ac:dyDescent="0.3">
      <c r="A124" s="171"/>
      <c r="B124" s="190" t="s">
        <v>313</v>
      </c>
      <c r="C124" s="192">
        <f>$C$12*(CalcSummary!CB6 + CalcSummary!GW6) + $C$14*(CalcSummary!CB7 + CalcSummary!GW7) + $C$16*(CalcSummary!CB8 + CalcSummary!GW8) + $C$18*(CalcSummary!CB9 + CalcSummary!GW9)</f>
        <v>27.501604114406177</v>
      </c>
      <c r="D124" s="191"/>
      <c r="E124" s="191"/>
      <c r="F124" s="191"/>
      <c r="G124" s="191"/>
      <c r="H124" s="191"/>
      <c r="I124" s="191"/>
      <c r="J124" s="191"/>
      <c r="K124" s="191"/>
      <c r="L124" s="191"/>
      <c r="M124" s="191"/>
      <c r="N124" s="191"/>
      <c r="O124" s="191"/>
      <c r="P124" s="191"/>
      <c r="Q124" s="191"/>
    </row>
    <row r="125" spans="1:17" x14ac:dyDescent="0.3">
      <c r="A125" s="171"/>
      <c r="B125" s="190" t="s">
        <v>314</v>
      </c>
      <c r="C125" s="192">
        <f>$C$12*(CalcSummary!CC6 + CalcSummary!GX6) + $C$14*(CalcSummary!CC7 + CalcSummary!GX7) + $C$16*(CalcSummary!CC8 + CalcSummary!GX8) + $C$18*(CalcSummary!CC9 + CalcSummary!GX9)</f>
        <v>14.187165109386402</v>
      </c>
      <c r="D125" s="191"/>
      <c r="E125" s="191"/>
      <c r="F125" s="191"/>
      <c r="G125" s="191"/>
      <c r="H125" s="191"/>
      <c r="I125" s="191"/>
      <c r="J125" s="191"/>
      <c r="K125" s="191"/>
      <c r="L125" s="191"/>
      <c r="M125" s="191"/>
      <c r="N125" s="191"/>
      <c r="O125" s="191"/>
      <c r="P125" s="191"/>
      <c r="Q125" s="191"/>
    </row>
    <row r="126" spans="1:17" x14ac:dyDescent="0.3">
      <c r="A126" s="171"/>
      <c r="B126" s="190" t="s">
        <v>315</v>
      </c>
      <c r="C126" s="192">
        <f>$C$12*(CalcSummary!CD6 + CalcSummary!GY6) + $C$14*(CalcSummary!CD7 + CalcSummary!GY7) + $C$16*(CalcSummary!CD8 + CalcSummary!GY8) + $C$18*(CalcSummary!CD9 + CalcSummary!GY9)</f>
        <v>14.9017947678908</v>
      </c>
      <c r="D126" s="191"/>
      <c r="E126" s="191"/>
      <c r="F126" s="191"/>
      <c r="G126" s="191"/>
      <c r="H126" s="191"/>
      <c r="I126" s="191"/>
      <c r="J126" s="191"/>
      <c r="K126" s="191"/>
      <c r="L126" s="191"/>
      <c r="M126" s="191"/>
      <c r="N126" s="191"/>
      <c r="O126" s="191"/>
      <c r="P126" s="191"/>
      <c r="Q126" s="191"/>
    </row>
    <row r="127" spans="1:17" x14ac:dyDescent="0.3">
      <c r="A127" s="171"/>
      <c r="B127" s="190" t="s">
        <v>316</v>
      </c>
      <c r="C127" s="192">
        <f>$C$12*(CalcSummary!CE6 + CalcSummary!GZ6) + $C$14*(CalcSummary!CE7 + CalcSummary!GZ7) + $C$16*(CalcSummary!CE8 + CalcSummary!GZ8) + $C$18*(CalcSummary!CE9 + CalcSummary!GZ9)</f>
        <v>15.259496253644683</v>
      </c>
      <c r="D127" s="191"/>
      <c r="E127" s="191"/>
      <c r="F127" s="191"/>
      <c r="G127" s="191"/>
      <c r="H127" s="191"/>
      <c r="I127" s="191"/>
      <c r="J127" s="191"/>
      <c r="K127" s="191"/>
      <c r="L127" s="191"/>
      <c r="M127" s="191"/>
      <c r="N127" s="191"/>
      <c r="O127" s="191"/>
      <c r="P127" s="191"/>
      <c r="Q127" s="191"/>
    </row>
    <row r="128" spans="1:17" x14ac:dyDescent="0.3">
      <c r="A128" s="171"/>
      <c r="B128" s="190" t="s">
        <v>317</v>
      </c>
      <c r="C128" s="192">
        <f>$C$12*(CalcSummary!CF6 + CalcSummary!HA6) + $C$14*(CalcSummary!CF7 + CalcSummary!HA7) + $C$16*(CalcSummary!CF8 + CalcSummary!HA8) + $C$18*(CalcSummary!CF9 + CalcSummary!HA9)</f>
        <v>28.616520006667962</v>
      </c>
      <c r="D128" s="191"/>
      <c r="E128" s="191"/>
      <c r="F128" s="191"/>
      <c r="G128" s="191"/>
      <c r="H128" s="191"/>
      <c r="I128" s="191"/>
      <c r="J128" s="191"/>
      <c r="K128" s="191"/>
      <c r="L128" s="191"/>
      <c r="M128" s="191"/>
      <c r="N128" s="191"/>
      <c r="O128" s="191"/>
      <c r="P128" s="191"/>
      <c r="Q128" s="191"/>
    </row>
    <row r="129" spans="1:17" x14ac:dyDescent="0.3">
      <c r="A129" s="171"/>
      <c r="B129" s="190" t="s">
        <v>318</v>
      </c>
      <c r="C129" s="192">
        <f>$C$12*(CalcSummary!CG6 + CalcSummary!HB6) + $C$14*(CalcSummary!CG7 + CalcSummary!HB7) + $C$16*(CalcSummary!CG8 + CalcSummary!HB8) + $C$18*(CalcSummary!CG9 + CalcSummary!HB9)</f>
        <v>35.676232209855982</v>
      </c>
      <c r="D129" s="191"/>
      <c r="E129" s="191"/>
      <c r="F129" s="191"/>
      <c r="G129" s="191"/>
      <c r="H129" s="191"/>
      <c r="I129" s="191"/>
      <c r="J129" s="191"/>
      <c r="K129" s="191"/>
      <c r="L129" s="191"/>
      <c r="M129" s="191"/>
      <c r="N129" s="191"/>
      <c r="O129" s="191"/>
      <c r="P129" s="191"/>
      <c r="Q129" s="191"/>
    </row>
    <row r="130" spans="1:17" x14ac:dyDescent="0.3">
      <c r="A130" s="171"/>
      <c r="B130" s="190" t="s">
        <v>319</v>
      </c>
      <c r="C130" s="192">
        <f>$C$12*(CalcSummary!CH6 + CalcSummary!HC6) + $C$14*(CalcSummary!CH7 + CalcSummary!HC7) + $C$16*(CalcSummary!CH8 + CalcSummary!HC8) + $C$18*(CalcSummary!CH9 + CalcSummary!HC9)</f>
        <v>18.401674134563912</v>
      </c>
      <c r="D130" s="191"/>
      <c r="E130" s="191"/>
      <c r="F130" s="191"/>
      <c r="G130" s="191"/>
      <c r="H130" s="191"/>
      <c r="I130" s="191"/>
      <c r="J130" s="191"/>
      <c r="K130" s="191"/>
      <c r="L130" s="191"/>
      <c r="M130" s="191"/>
      <c r="N130" s="191"/>
      <c r="O130" s="191"/>
      <c r="P130" s="191"/>
      <c r="Q130" s="191"/>
    </row>
    <row r="131" spans="1:17" x14ac:dyDescent="0.3">
      <c r="A131" s="171"/>
      <c r="B131" s="190" t="s">
        <v>320</v>
      </c>
      <c r="C131" s="192">
        <f>$C$12*(CalcSummary!CI6 + CalcSummary!HD6) + $C$14*(CalcSummary!CI7 + CalcSummary!HD7) + $C$16*(CalcSummary!CI8 + CalcSummary!HD8) + $C$18*(CalcSummary!CI9 + CalcSummary!HD9)</f>
        <v>23.89904004466058</v>
      </c>
      <c r="D131" s="191"/>
      <c r="E131" s="191"/>
      <c r="F131" s="191"/>
      <c r="G131" s="191"/>
      <c r="H131" s="191"/>
      <c r="I131" s="191"/>
      <c r="J131" s="191"/>
      <c r="K131" s="191"/>
      <c r="L131" s="191"/>
      <c r="M131" s="191"/>
      <c r="N131" s="191"/>
      <c r="O131" s="191"/>
      <c r="P131" s="191"/>
      <c r="Q131" s="191"/>
    </row>
    <row r="132" spans="1:17" x14ac:dyDescent="0.3">
      <c r="A132" s="171"/>
      <c r="B132" s="190" t="s">
        <v>321</v>
      </c>
      <c r="C132" s="192">
        <f>$C$12*(CalcSummary!CJ6 + CalcSummary!HE6) + $C$14*(CalcSummary!CJ7 + CalcSummary!HE7) + $C$16*(CalcSummary!CJ8 + CalcSummary!HE8) + $C$18*(CalcSummary!CJ9 + CalcSummary!HE9)</f>
        <v>20.093189772592083</v>
      </c>
      <c r="D132" s="191"/>
      <c r="E132" s="191"/>
      <c r="F132" s="191"/>
      <c r="G132" s="191"/>
      <c r="H132" s="191"/>
      <c r="I132" s="191"/>
      <c r="J132" s="191"/>
      <c r="K132" s="191"/>
      <c r="L132" s="191"/>
      <c r="M132" s="191"/>
      <c r="N132" s="191"/>
      <c r="O132" s="191"/>
      <c r="P132" s="191"/>
      <c r="Q132" s="191"/>
    </row>
    <row r="133" spans="1:17" x14ac:dyDescent="0.3">
      <c r="A133" s="171"/>
      <c r="B133" s="190" t="s">
        <v>322</v>
      </c>
      <c r="C133" s="192">
        <f>$C$12*(CalcSummary!CK6 + CalcSummary!HF6) + $C$14*(CalcSummary!CK7 + CalcSummary!HF7) + $C$16*(CalcSummary!CK8 + CalcSummary!HF8) + $C$18*(CalcSummary!CK9 + CalcSummary!HF9)</f>
        <v>32.633284699400015</v>
      </c>
      <c r="D133" s="191"/>
      <c r="E133" s="191"/>
      <c r="F133" s="191"/>
      <c r="G133" s="191"/>
      <c r="H133" s="191"/>
      <c r="I133" s="191"/>
      <c r="J133" s="191"/>
      <c r="K133" s="191"/>
      <c r="L133" s="191"/>
      <c r="M133" s="191"/>
      <c r="N133" s="191"/>
      <c r="O133" s="191"/>
      <c r="P133" s="191"/>
      <c r="Q133" s="191"/>
    </row>
    <row r="134" spans="1:17" x14ac:dyDescent="0.3">
      <c r="A134" s="171"/>
      <c r="B134" s="190" t="s">
        <v>323</v>
      </c>
      <c r="C134" s="192">
        <f>$C$12*(CalcSummary!CL6 + CalcSummary!HG6) + $C$14*(CalcSummary!CL7 + CalcSummary!HG7) + $C$16*(CalcSummary!CL8 + CalcSummary!HG8) + $C$18*(CalcSummary!CL9 + CalcSummary!HG9)</f>
        <v>34.968054795715446</v>
      </c>
      <c r="D134" s="191"/>
      <c r="E134" s="191"/>
      <c r="F134" s="191"/>
      <c r="G134" s="191"/>
      <c r="H134" s="191"/>
      <c r="I134" s="191"/>
      <c r="J134" s="191"/>
      <c r="K134" s="191"/>
      <c r="L134" s="191"/>
      <c r="M134" s="191"/>
      <c r="N134" s="191"/>
      <c r="O134" s="191"/>
      <c r="P134" s="191"/>
      <c r="Q134" s="191"/>
    </row>
    <row r="135" spans="1:17" x14ac:dyDescent="0.3">
      <c r="A135" s="171"/>
      <c r="B135" s="190" t="s">
        <v>324</v>
      </c>
      <c r="C135" s="192">
        <f>$C$12*(CalcSummary!CM6 + CalcSummary!HH6) + $C$14*(CalcSummary!CM7 + CalcSummary!HH7) + $C$16*(CalcSummary!CM8 + CalcSummary!HH8) + $C$18*(CalcSummary!CM9 + CalcSummary!HH9)</f>
        <v>35.66050026708006</v>
      </c>
      <c r="D135" s="191"/>
      <c r="E135" s="191"/>
      <c r="F135" s="191"/>
      <c r="G135" s="191"/>
      <c r="H135" s="191"/>
      <c r="I135" s="191"/>
      <c r="J135" s="191"/>
      <c r="K135" s="191"/>
      <c r="L135" s="191"/>
      <c r="M135" s="191"/>
      <c r="N135" s="191"/>
      <c r="O135" s="191"/>
      <c r="P135" s="191"/>
      <c r="Q135" s="191"/>
    </row>
    <row r="136" spans="1:17" x14ac:dyDescent="0.3">
      <c r="A136" s="171"/>
      <c r="B136" s="190" t="s">
        <v>325</v>
      </c>
      <c r="C136" s="192">
        <f>$C$12*(CalcSummary!CN6 + CalcSummary!HI6) + $C$14*(CalcSummary!CN7 + CalcSummary!HI7) + $C$16*(CalcSummary!CN8 + CalcSummary!HI8) + $C$18*(CalcSummary!CN9 + CalcSummary!HI9)</f>
        <v>45.923955301833857</v>
      </c>
      <c r="D136" s="191"/>
      <c r="E136" s="191"/>
      <c r="F136" s="191"/>
      <c r="G136" s="191"/>
      <c r="H136" s="191"/>
      <c r="I136" s="191"/>
      <c r="J136" s="191"/>
      <c r="K136" s="191"/>
      <c r="L136" s="191"/>
      <c r="M136" s="191"/>
      <c r="N136" s="191"/>
      <c r="O136" s="191"/>
      <c r="P136" s="191"/>
      <c r="Q136" s="191"/>
    </row>
    <row r="137" spans="1:17" x14ac:dyDescent="0.3">
      <c r="A137" s="171"/>
      <c r="B137" s="190" t="s">
        <v>326</v>
      </c>
      <c r="C137" s="192">
        <f>$C$12*(CalcSummary!CO6 + CalcSummary!HJ6) + $C$14*(CalcSummary!CO7 + CalcSummary!HJ7) + $C$16*(CalcSummary!CO8 + CalcSummary!HJ8) + $C$18*(CalcSummary!CO9 + CalcSummary!HJ9)</f>
        <v>55.343922242006656</v>
      </c>
      <c r="D137" s="191"/>
      <c r="E137" s="191"/>
      <c r="F137" s="191"/>
      <c r="G137" s="191"/>
      <c r="H137" s="191"/>
      <c r="I137" s="191"/>
      <c r="J137" s="191"/>
      <c r="K137" s="191"/>
      <c r="L137" s="191"/>
      <c r="M137" s="191"/>
      <c r="N137" s="191"/>
      <c r="O137" s="191"/>
      <c r="P137" s="191"/>
      <c r="Q137" s="191"/>
    </row>
    <row r="138" spans="1:17" x14ac:dyDescent="0.3">
      <c r="A138" s="171"/>
      <c r="B138" s="190" t="s">
        <v>327</v>
      </c>
      <c r="C138" s="192">
        <f>$C$12*(CalcSummary!CP6 + CalcSummary!HK6) + $C$14*(CalcSummary!CP7 + CalcSummary!HK7) + $C$16*(CalcSummary!CP8 + CalcSummary!HK8) + $C$18*(CalcSummary!CP9 + CalcSummary!HK9)</f>
        <v>59.971959467856173</v>
      </c>
      <c r="D138" s="191"/>
      <c r="E138" s="191"/>
      <c r="F138" s="191"/>
      <c r="G138" s="191"/>
      <c r="H138" s="191"/>
      <c r="I138" s="191"/>
      <c r="J138" s="191"/>
      <c r="K138" s="191"/>
      <c r="L138" s="191"/>
      <c r="M138" s="191"/>
      <c r="N138" s="191"/>
      <c r="O138" s="191"/>
      <c r="P138" s="191"/>
      <c r="Q138" s="191"/>
    </row>
    <row r="139" spans="1:17" x14ac:dyDescent="0.3">
      <c r="A139" s="171"/>
      <c r="B139" s="190" t="s">
        <v>328</v>
      </c>
      <c r="C139" s="192">
        <f>$C$12*(CalcSummary!CQ6 + CalcSummary!HL6) + $C$14*(CalcSummary!CQ7 + CalcSummary!HL7) + $C$16*(CalcSummary!CQ8 + CalcSummary!HL8) + $C$18*(CalcSummary!CQ9 + CalcSummary!HL9)</f>
        <v>69.336529503842783</v>
      </c>
      <c r="D139" s="191"/>
      <c r="E139" s="191"/>
      <c r="F139" s="191"/>
      <c r="G139" s="191"/>
      <c r="H139" s="191"/>
      <c r="I139" s="191"/>
      <c r="J139" s="191"/>
      <c r="K139" s="191"/>
      <c r="L139" s="191"/>
      <c r="M139" s="191"/>
      <c r="N139" s="191"/>
      <c r="O139" s="191"/>
      <c r="P139" s="191"/>
      <c r="Q139" s="191"/>
    </row>
    <row r="140" spans="1:17" x14ac:dyDescent="0.3">
      <c r="A140" s="171"/>
      <c r="B140" s="190" t="s">
        <v>329</v>
      </c>
      <c r="C140" s="192">
        <f>$C$12*(CalcSummary!CR6 + CalcSummary!HM6) + $C$14*(CalcSummary!CR7 + CalcSummary!HM7) + $C$16*(CalcSummary!CR8 + CalcSummary!HM8) + $C$18*(CalcSummary!CR9 + CalcSummary!HM9)</f>
        <v>75.033761269679204</v>
      </c>
      <c r="D140" s="191"/>
      <c r="E140" s="191"/>
      <c r="F140" s="191"/>
      <c r="G140" s="191"/>
      <c r="H140" s="191"/>
      <c r="I140" s="191"/>
      <c r="J140" s="191"/>
      <c r="K140" s="191"/>
      <c r="L140" s="191"/>
      <c r="M140" s="191"/>
      <c r="N140" s="191"/>
      <c r="O140" s="191"/>
      <c r="P140" s="191"/>
      <c r="Q140" s="191"/>
    </row>
    <row r="141" spans="1:17" x14ac:dyDescent="0.3">
      <c r="A141" s="171"/>
      <c r="B141" s="190" t="s">
        <v>330</v>
      </c>
      <c r="C141" s="192">
        <f>$C$12*(CalcSummary!CS6 + CalcSummary!HN6) + $C$14*(CalcSummary!CS7 + CalcSummary!HN7) + $C$16*(CalcSummary!CS8 + CalcSummary!HN8) + $C$18*(CalcSummary!CS9 + CalcSummary!HN9)</f>
        <v>157.38338834912801</v>
      </c>
      <c r="D141" s="191"/>
      <c r="E141" s="191"/>
      <c r="F141" s="191"/>
      <c r="G141" s="191"/>
      <c r="H141" s="191"/>
      <c r="I141" s="191"/>
      <c r="J141" s="191"/>
      <c r="K141" s="191"/>
      <c r="L141" s="191"/>
      <c r="M141" s="191"/>
      <c r="N141" s="191"/>
      <c r="O141" s="191"/>
      <c r="P141" s="191"/>
      <c r="Q141" s="191"/>
    </row>
    <row r="142" spans="1:17" x14ac:dyDescent="0.3">
      <c r="A142" s="171"/>
      <c r="B142" s="190" t="s">
        <v>331</v>
      </c>
      <c r="C142" s="192">
        <f>$C$12*(CalcSummary!CT6 + CalcSummary!HO6) + $C$14*(CalcSummary!CT7 + CalcSummary!HO7) + $C$16*(CalcSummary!CT8 + CalcSummary!HO8) + $C$18*(CalcSummary!CT9 + CalcSummary!HO9)</f>
        <v>217.50044842716818</v>
      </c>
      <c r="D142" s="191"/>
      <c r="E142" s="191"/>
      <c r="F142" s="191"/>
      <c r="G142" s="191"/>
      <c r="H142" s="191"/>
      <c r="I142" s="191"/>
      <c r="J142" s="191"/>
      <c r="K142" s="191"/>
      <c r="L142" s="191"/>
      <c r="M142" s="191"/>
      <c r="N142" s="191"/>
      <c r="O142" s="191"/>
      <c r="P142" s="191"/>
      <c r="Q142" s="191"/>
    </row>
    <row r="143" spans="1:17" x14ac:dyDescent="0.3">
      <c r="A143" s="171"/>
      <c r="B143" s="190" t="s">
        <v>332</v>
      </c>
      <c r="C143" s="192">
        <f>$C$12*(CalcSummary!CU6 + CalcSummary!HP6) + $C$14*(CalcSummary!CU7 + CalcSummary!HP7) + $C$16*(CalcSummary!CU8 + CalcSummary!HP8) + $C$18*(CalcSummary!CU9 + CalcSummary!HP9)</f>
        <v>201.59606565500152</v>
      </c>
      <c r="D143" s="191"/>
      <c r="E143" s="191"/>
      <c r="F143" s="191"/>
      <c r="G143" s="191"/>
      <c r="H143" s="191"/>
      <c r="I143" s="191"/>
      <c r="J143" s="191"/>
      <c r="K143" s="191"/>
      <c r="L143" s="191"/>
      <c r="M143" s="191"/>
      <c r="N143" s="191"/>
      <c r="O143" s="191"/>
      <c r="P143" s="191"/>
      <c r="Q143" s="191"/>
    </row>
    <row r="144" spans="1:17" x14ac:dyDescent="0.3">
      <c r="A144" s="171"/>
      <c r="B144" s="190" t="s">
        <v>333</v>
      </c>
      <c r="C144" s="192">
        <f>$C$12*(CalcSummary!CV6 + CalcSummary!HQ6) + $C$14*(CalcSummary!CV7 + CalcSummary!HQ7) + $C$16*(CalcSummary!CV8 + CalcSummary!HQ8) + $C$18*(CalcSummary!CV9 + CalcSummary!HQ9)</f>
        <v>166.63922348585399</v>
      </c>
      <c r="D144" s="191"/>
      <c r="E144" s="191"/>
      <c r="F144" s="191"/>
      <c r="G144" s="191"/>
      <c r="H144" s="191"/>
      <c r="I144" s="191"/>
      <c r="J144" s="191"/>
      <c r="K144" s="191"/>
      <c r="L144" s="191"/>
      <c r="M144" s="191"/>
      <c r="N144" s="191"/>
      <c r="O144" s="191"/>
      <c r="P144" s="191"/>
      <c r="Q144" s="191"/>
    </row>
    <row r="145" spans="1:17" x14ac:dyDescent="0.3">
      <c r="A145" s="171"/>
      <c r="B145" s="190" t="s">
        <v>334</v>
      </c>
      <c r="C145" s="192">
        <f>$C$12*(CalcSummary!CW6 + CalcSummary!HR6) + $C$14*(CalcSummary!CW7 + CalcSummary!HR7) + $C$16*(CalcSummary!CW8 + CalcSummary!HR8) + $C$18*(CalcSummary!CW9 + CalcSummary!HR9)</f>
        <v>132.47425090333402</v>
      </c>
      <c r="D145" s="191"/>
      <c r="E145" s="191"/>
      <c r="F145" s="191"/>
      <c r="G145" s="191"/>
      <c r="H145" s="191"/>
      <c r="I145" s="191"/>
      <c r="J145" s="191"/>
      <c r="K145" s="191"/>
      <c r="L145" s="191"/>
      <c r="M145" s="191"/>
      <c r="N145" s="191"/>
      <c r="O145" s="191"/>
      <c r="P145" s="191"/>
      <c r="Q145" s="191"/>
    </row>
    <row r="146" spans="1:17" x14ac:dyDescent="0.3">
      <c r="A146" s="171"/>
      <c r="B146" s="190" t="s">
        <v>335</v>
      </c>
      <c r="C146" s="192">
        <f>$C$12*(CalcSummary!CX6 + CalcSummary!HS6) + $C$14*(CalcSummary!CX7 + CalcSummary!HS7) + $C$16*(CalcSummary!CX8 + CalcSummary!HS8) + $C$18*(CalcSummary!CX9 + CalcSummary!HS9)</f>
        <v>98.517599667497478</v>
      </c>
      <c r="D146" s="191"/>
      <c r="E146" s="191"/>
      <c r="F146" s="191"/>
      <c r="G146" s="191"/>
      <c r="H146" s="191"/>
      <c r="I146" s="191"/>
      <c r="J146" s="191"/>
      <c r="K146" s="191"/>
      <c r="L146" s="191"/>
      <c r="M146" s="191"/>
      <c r="N146" s="191"/>
      <c r="O146" s="191"/>
      <c r="P146" s="191"/>
      <c r="Q146" s="191"/>
    </row>
    <row r="147" spans="1:17" x14ac:dyDescent="0.3">
      <c r="A147" s="171"/>
      <c r="B147" s="190" t="s">
        <v>336</v>
      </c>
      <c r="C147" s="192">
        <f>$C$12*(CalcSummary!CY6 + CalcSummary!HT6) + $C$14*(CalcSummary!CY7 + CalcSummary!HT7) + $C$16*(CalcSummary!CY8 + CalcSummary!HT8) + $C$18*(CalcSummary!CY9 + CalcSummary!HT9)</f>
        <v>46.530950159117019</v>
      </c>
      <c r="D147" s="191"/>
      <c r="E147" s="191"/>
      <c r="F147" s="191"/>
      <c r="G147" s="191"/>
      <c r="H147" s="191"/>
      <c r="I147" s="191"/>
      <c r="J147" s="191"/>
      <c r="K147" s="191"/>
      <c r="L147" s="191"/>
      <c r="M147" s="191"/>
      <c r="N147" s="191"/>
      <c r="O147" s="191"/>
      <c r="P147" s="191"/>
      <c r="Q147" s="191"/>
    </row>
    <row r="148" spans="1:17" x14ac:dyDescent="0.3">
      <c r="A148" s="171"/>
      <c r="B148" s="190" t="s">
        <v>337</v>
      </c>
      <c r="C148" s="192">
        <f>$C$12*(CalcSummary!CZ6 + CalcSummary!HU6) + $C$14*(CalcSummary!CZ7 + CalcSummary!HU7) + $C$16*(CalcSummary!CZ8 + CalcSummary!HU8) + $C$18*(CalcSummary!CZ9 + CalcSummary!HU9)</f>
        <v>72.962792656900234</v>
      </c>
      <c r="D148" s="191"/>
      <c r="E148" s="191"/>
      <c r="F148" s="191"/>
      <c r="G148" s="191"/>
      <c r="H148" s="191"/>
      <c r="I148" s="191"/>
      <c r="J148" s="191"/>
      <c r="K148" s="191"/>
      <c r="L148" s="191"/>
      <c r="M148" s="191"/>
      <c r="N148" s="191"/>
      <c r="O148" s="191"/>
      <c r="P148" s="191"/>
      <c r="Q148" s="191"/>
    </row>
    <row r="149" spans="1:17" x14ac:dyDescent="0.3">
      <c r="A149" s="171"/>
      <c r="B149" s="190" t="s">
        <v>338</v>
      </c>
      <c r="C149" s="192">
        <f>$C$12*(CalcSummary!DA6 + CalcSummary!HV6) + $C$14*(CalcSummary!DA7 + CalcSummary!HV7) + $C$16*(CalcSummary!DA8 + CalcSummary!HV8) + $C$18*(CalcSummary!DA9 + CalcSummary!HV9)</f>
        <v>102.50873996968956</v>
      </c>
      <c r="D149" s="191"/>
      <c r="E149" s="191"/>
      <c r="F149" s="191"/>
      <c r="G149" s="191"/>
      <c r="H149" s="191"/>
      <c r="I149" s="191"/>
      <c r="J149" s="191"/>
      <c r="K149" s="191"/>
      <c r="L149" s="191"/>
      <c r="M149" s="191"/>
      <c r="N149" s="191"/>
      <c r="O149" s="191"/>
      <c r="P149" s="191"/>
      <c r="Q149" s="191"/>
    </row>
    <row r="150" spans="1:17" x14ac:dyDescent="0.3">
      <c r="A150" s="171"/>
      <c r="B150" s="190" t="s">
        <v>339</v>
      </c>
      <c r="C150" s="192">
        <f>$C$12*(CalcSummary!DB6 + CalcSummary!HW6) + $C$14*(CalcSummary!DB7 + CalcSummary!HW7) + $C$16*(CalcSummary!DB8 + CalcSummary!HW8) + $C$18*(CalcSummary!DB9 + CalcSummary!HW9)</f>
        <v>126.3202063941815</v>
      </c>
      <c r="D150" s="191"/>
      <c r="E150" s="191"/>
      <c r="F150" s="191"/>
      <c r="G150" s="191"/>
      <c r="H150" s="191"/>
      <c r="I150" s="191"/>
      <c r="J150" s="191"/>
      <c r="K150" s="191"/>
      <c r="L150" s="191"/>
      <c r="M150" s="191"/>
      <c r="N150" s="191"/>
      <c r="O150" s="191"/>
      <c r="P150" s="191"/>
      <c r="Q150" s="191"/>
    </row>
    <row r="151" spans="1:17" x14ac:dyDescent="0.3">
      <c r="A151" s="171"/>
      <c r="B151" s="190" t="s">
        <v>340</v>
      </c>
      <c r="C151" s="192">
        <f>$C$12*(CalcSummary!DC6 + CalcSummary!HX6) + $C$14*(CalcSummary!DC7 + CalcSummary!HX7) + $C$16*(CalcSummary!DC8 + CalcSummary!HX8) + $C$18*(CalcSummary!DC9 + CalcSummary!HX9)</f>
        <v>128.94136257795878</v>
      </c>
      <c r="D151" s="191"/>
      <c r="E151" s="191"/>
      <c r="F151" s="191"/>
      <c r="G151" s="191"/>
      <c r="H151" s="191"/>
      <c r="I151" s="191"/>
      <c r="J151" s="191"/>
      <c r="K151" s="191"/>
      <c r="L151" s="191"/>
      <c r="M151" s="191"/>
      <c r="N151" s="191"/>
      <c r="O151" s="191"/>
      <c r="P151" s="191"/>
      <c r="Q151" s="191"/>
    </row>
    <row r="152" spans="1:17" x14ac:dyDescent="0.3">
      <c r="A152" s="171"/>
      <c r="B152" s="190" t="s">
        <v>341</v>
      </c>
      <c r="C152" s="192">
        <f>$C$12*(CalcSummary!DD6 + CalcSummary!HY6) + $C$14*(CalcSummary!DD7 + CalcSummary!HY7) + $C$16*(CalcSummary!DD8 + CalcSummary!HY8) + $C$18*(CalcSummary!DD9 + CalcSummary!HY9)</f>
        <v>115.42974161827287</v>
      </c>
      <c r="D152" s="191"/>
      <c r="E152" s="191"/>
      <c r="F152" s="191"/>
      <c r="G152" s="191"/>
      <c r="H152" s="191"/>
      <c r="I152" s="191"/>
      <c r="J152" s="191"/>
      <c r="K152" s="191"/>
      <c r="L152" s="191"/>
      <c r="M152" s="191"/>
      <c r="N152" s="191"/>
      <c r="O152" s="191"/>
      <c r="P152" s="191"/>
      <c r="Q152" s="191"/>
    </row>
    <row r="153" spans="1:17" x14ac:dyDescent="0.3">
      <c r="A153" s="171"/>
      <c r="B153" s="190" t="s">
        <v>342</v>
      </c>
      <c r="C153" s="192">
        <f>$C$12*(CalcSummary!DE6 + CalcSummary!HZ6) + $C$14*(CalcSummary!DE7 + CalcSummary!HZ7) + $C$16*(CalcSummary!DE8 + CalcSummary!HZ8) + $C$18*(CalcSummary!DE9 + CalcSummary!HZ9)</f>
        <v>107.31833083593133</v>
      </c>
      <c r="D153" s="191"/>
      <c r="E153" s="191"/>
      <c r="F153" s="191"/>
      <c r="G153" s="191"/>
      <c r="H153" s="191"/>
      <c r="I153" s="191"/>
      <c r="J153" s="191"/>
      <c r="K153" s="191"/>
      <c r="L153" s="191"/>
      <c r="M153" s="191"/>
      <c r="N153" s="191"/>
      <c r="O153" s="191"/>
      <c r="P153" s="191"/>
      <c r="Q153" s="191"/>
    </row>
    <row r="154" spans="1:17" x14ac:dyDescent="0.3">
      <c r="A154" s="171"/>
      <c r="B154" s="190" t="s">
        <v>343</v>
      </c>
      <c r="C154" s="192">
        <f>$C$12*(CalcSummary!DF6 + CalcSummary!IA6) + $C$14*(CalcSummary!DF7 + CalcSummary!IA7) + $C$16*(CalcSummary!DF8 + CalcSummary!IA8) + $C$18*(CalcSummary!DF9 + CalcSummary!IA9)</f>
        <v>97.433167976511015</v>
      </c>
      <c r="D154" s="191"/>
      <c r="E154" s="191"/>
      <c r="F154" s="191"/>
      <c r="G154" s="191"/>
      <c r="H154" s="191"/>
      <c r="I154" s="191"/>
      <c r="J154" s="191"/>
      <c r="K154" s="191"/>
      <c r="L154" s="191"/>
      <c r="M154" s="191"/>
      <c r="N154" s="191"/>
      <c r="O154" s="191"/>
      <c r="P154" s="191"/>
      <c r="Q154" s="191"/>
    </row>
    <row r="155" spans="1:17" x14ac:dyDescent="0.3">
      <c r="A155" s="171"/>
      <c r="B155" s="190" t="s">
        <v>344</v>
      </c>
      <c r="C155" s="192">
        <f>$C$12*(CalcSummary!DG6 + CalcSummary!IB6) + $C$14*(CalcSummary!DG7 + CalcSummary!IB7) + $C$16*(CalcSummary!DG8 + CalcSummary!IB8) + $C$18*(CalcSummary!DG9 + CalcSummary!IB9)</f>
        <v>107.17470054176853</v>
      </c>
      <c r="D155" s="191"/>
      <c r="E155" s="191"/>
      <c r="F155" s="191"/>
      <c r="G155" s="191"/>
      <c r="H155" s="191"/>
      <c r="I155" s="191"/>
      <c r="J155" s="191"/>
      <c r="K155" s="191"/>
      <c r="L155" s="191"/>
      <c r="M155" s="191"/>
      <c r="N155" s="191"/>
      <c r="O155" s="191"/>
      <c r="P155" s="191"/>
      <c r="Q155" s="191"/>
    </row>
    <row r="156" spans="1:17" x14ac:dyDescent="0.3">
      <c r="A156" s="171"/>
      <c r="B156" s="190" t="s">
        <v>345</v>
      </c>
      <c r="C156" s="192">
        <f>$C$12*(CalcSummary!DH6 + CalcSummary!IC6) + $C$14*(CalcSummary!DH7 + CalcSummary!IC7) + $C$16*(CalcSummary!DH8 + CalcSummary!IC8) + $C$18*(CalcSummary!DH9 + CalcSummary!IC9)</f>
        <v>71.071491460366786</v>
      </c>
      <c r="D156" s="191"/>
      <c r="E156" s="191"/>
      <c r="F156" s="191"/>
      <c r="G156" s="191"/>
      <c r="H156" s="191"/>
      <c r="I156" s="191"/>
      <c r="J156" s="191"/>
      <c r="K156" s="191"/>
      <c r="L156" s="191"/>
      <c r="M156" s="191"/>
      <c r="N156" s="191"/>
      <c r="O156" s="191"/>
      <c r="P156" s="191"/>
      <c r="Q156" s="191"/>
    </row>
    <row r="157" spans="1:17" x14ac:dyDescent="0.3">
      <c r="A157" s="171"/>
      <c r="B157" s="190" t="s">
        <v>346</v>
      </c>
      <c r="C157" s="192">
        <f>$C$12*(CalcSummary!DI6 + CalcSummary!ID6) + $C$14*(CalcSummary!DI7 + CalcSummary!ID7) + $C$16*(CalcSummary!DI8 + CalcSummary!ID8) + $C$18*(CalcSummary!DI9 + CalcSummary!ID9)</f>
        <v>84.154571210512941</v>
      </c>
      <c r="D157" s="191"/>
      <c r="E157" s="191"/>
      <c r="F157" s="191"/>
      <c r="G157" s="191"/>
      <c r="H157" s="191"/>
      <c r="I157" s="191"/>
      <c r="J157" s="191"/>
      <c r="K157" s="191"/>
      <c r="L157" s="191"/>
      <c r="M157" s="191"/>
      <c r="N157" s="191"/>
      <c r="O157" s="191"/>
      <c r="P157" s="191"/>
      <c r="Q157" s="191"/>
    </row>
    <row r="158" spans="1:17" x14ac:dyDescent="0.3">
      <c r="A158" s="171"/>
      <c r="B158" s="190" t="s">
        <v>347</v>
      </c>
      <c r="C158" s="192">
        <f>$C$12*(CalcSummary!DJ6 + CalcSummary!IE6) + $C$14*(CalcSummary!DJ7 + CalcSummary!IE7) + $C$16*(CalcSummary!DJ8 + CalcSummary!IE8) + $C$18*(CalcSummary!DJ9 + CalcSummary!IE9)</f>
        <v>72.676888624620716</v>
      </c>
      <c r="D158" s="191"/>
      <c r="E158" s="191"/>
      <c r="F158" s="191"/>
      <c r="G158" s="191"/>
      <c r="H158" s="191"/>
      <c r="I158" s="191"/>
      <c r="J158" s="191"/>
      <c r="K158" s="191"/>
      <c r="L158" s="191"/>
      <c r="M158" s="191"/>
      <c r="N158" s="191"/>
      <c r="O158" s="191"/>
      <c r="P158" s="191"/>
      <c r="Q158" s="191"/>
    </row>
    <row r="159" spans="1:17" x14ac:dyDescent="0.3">
      <c r="A159" s="171"/>
      <c r="B159" s="190" t="s">
        <v>348</v>
      </c>
      <c r="C159" s="192">
        <f>$C$12*(CalcSummary!DK6 + CalcSummary!IF6) + $C$14*(CalcSummary!DK7 + CalcSummary!IF7) + $C$16*(CalcSummary!DK8 + CalcSummary!IF8) + $C$18*(CalcSummary!DK9 + CalcSummary!IF9)</f>
        <v>52.646333624734346</v>
      </c>
      <c r="D159" s="191"/>
      <c r="E159" s="191"/>
      <c r="F159" s="191"/>
      <c r="G159" s="191"/>
      <c r="H159" s="191"/>
      <c r="I159" s="191"/>
      <c r="J159" s="191"/>
      <c r="K159" s="191"/>
      <c r="L159" s="191"/>
      <c r="M159" s="191"/>
      <c r="N159" s="191"/>
      <c r="O159" s="191"/>
      <c r="P159" s="191"/>
      <c r="Q159" s="191"/>
    </row>
    <row r="160" spans="1:17" x14ac:dyDescent="0.3">
      <c r="A160" s="171"/>
      <c r="B160" s="190" t="s">
        <v>349</v>
      </c>
      <c r="C160" s="192">
        <f>$C$12*(CalcSummary!DL6 + CalcSummary!IG6) + $C$14*(CalcSummary!DL7 + CalcSummary!IG7) + $C$16*(CalcSummary!DL8 + CalcSummary!IG8) + $C$18*(CalcSummary!DL9 + CalcSummary!IG9)</f>
        <v>46.694786799727403</v>
      </c>
      <c r="D160" s="191"/>
      <c r="E160" s="191"/>
      <c r="F160" s="191"/>
      <c r="G160" s="191"/>
      <c r="H160" s="191"/>
      <c r="I160" s="191"/>
      <c r="J160" s="191"/>
      <c r="K160" s="191"/>
      <c r="L160" s="191"/>
      <c r="M160" s="191"/>
      <c r="N160" s="191"/>
      <c r="O160" s="191"/>
      <c r="P160" s="191"/>
      <c r="Q160" s="191"/>
    </row>
    <row r="161" spans="1:17" x14ac:dyDescent="0.3">
      <c r="A161" s="171"/>
      <c r="B161" s="190" t="s">
        <v>350</v>
      </c>
      <c r="C161" s="192">
        <f>$C$12*(CalcSummary!DM6 + CalcSummary!IH6) + $C$14*(CalcSummary!DM7 + CalcSummary!IH7) + $C$16*(CalcSummary!DM8 + CalcSummary!IH8) + $C$18*(CalcSummary!DM9 + CalcSummary!IH9)</f>
        <v>44.604265750039907</v>
      </c>
      <c r="D161" s="191"/>
      <c r="E161" s="191"/>
      <c r="F161" s="191"/>
      <c r="G161" s="191"/>
      <c r="H161" s="191"/>
      <c r="I161" s="191"/>
      <c r="J161" s="191"/>
      <c r="K161" s="191"/>
      <c r="L161" s="191"/>
      <c r="M161" s="191"/>
      <c r="N161" s="191"/>
      <c r="O161" s="191"/>
      <c r="P161" s="191"/>
      <c r="Q161" s="191"/>
    </row>
    <row r="162" spans="1:17" x14ac:dyDescent="0.3">
      <c r="A162" s="171"/>
      <c r="B162" s="190" t="s">
        <v>351</v>
      </c>
      <c r="C162" s="192">
        <f>$C$12*(CalcSummary!DN6 + CalcSummary!II6) + $C$14*(CalcSummary!DN7 + CalcSummary!II7) + $C$16*(CalcSummary!DN8 + CalcSummary!II8) + $C$18*(CalcSummary!DN9 + CalcSummary!II9)</f>
        <v>33.062181987563825</v>
      </c>
      <c r="D162" s="191"/>
      <c r="E162" s="191"/>
      <c r="F162" s="191"/>
      <c r="G162" s="191"/>
      <c r="H162" s="191"/>
      <c r="I162" s="191"/>
      <c r="J162" s="191"/>
      <c r="K162" s="191"/>
      <c r="L162" s="191"/>
      <c r="M162" s="191"/>
      <c r="N162" s="191"/>
      <c r="O162" s="191"/>
      <c r="P162" s="191"/>
      <c r="Q162" s="191"/>
    </row>
    <row r="163" spans="1:17" x14ac:dyDescent="0.3">
      <c r="A163" s="171"/>
      <c r="B163" s="190" t="s">
        <v>352</v>
      </c>
      <c r="C163" s="192">
        <f>$C$12*(CalcSummary!DO6 + CalcSummary!IJ6) + $C$14*(CalcSummary!DO7 + CalcSummary!IJ7) + $C$16*(CalcSummary!DO8 + CalcSummary!IJ8) + $C$18*(CalcSummary!DO9 + CalcSummary!IJ9)</f>
        <v>24.845019109519939</v>
      </c>
      <c r="D163" s="191"/>
      <c r="E163" s="191"/>
      <c r="F163" s="191"/>
      <c r="G163" s="191"/>
      <c r="H163" s="191"/>
      <c r="I163" s="191"/>
      <c r="J163" s="191"/>
      <c r="K163" s="191"/>
      <c r="L163" s="191"/>
      <c r="M163" s="191"/>
      <c r="N163" s="191"/>
      <c r="O163" s="191"/>
      <c r="P163" s="191"/>
      <c r="Q163" s="191"/>
    </row>
    <row r="164" spans="1:17" x14ac:dyDescent="0.3">
      <c r="A164" s="171"/>
      <c r="B164" s="190" t="s">
        <v>353</v>
      </c>
      <c r="C164" s="192">
        <f>$C$12*(CalcSummary!DP6 + CalcSummary!IK6) + $C$14*(CalcSummary!DP7 + CalcSummary!IK7) + $C$16*(CalcSummary!DP8 + CalcSummary!IK8) + $C$18*(CalcSummary!DP9 + CalcSummary!IK9)</f>
        <v>22.642577854878891</v>
      </c>
      <c r="D164" s="191"/>
      <c r="E164" s="191"/>
      <c r="F164" s="191"/>
      <c r="G164" s="191"/>
      <c r="H164" s="191"/>
      <c r="I164" s="191"/>
      <c r="J164" s="191"/>
      <c r="K164" s="191"/>
      <c r="L164" s="191"/>
      <c r="M164" s="191"/>
      <c r="N164" s="191"/>
      <c r="O164" s="191"/>
      <c r="P164" s="191"/>
      <c r="Q164" s="191"/>
    </row>
    <row r="165" spans="1:17" x14ac:dyDescent="0.3">
      <c r="A165" s="171"/>
      <c r="B165" s="190" t="s">
        <v>354</v>
      </c>
      <c r="C165" s="192">
        <f>$C$12*(CalcSummary!DQ6 + CalcSummary!IL6) + $C$14*(CalcSummary!DQ7 + CalcSummary!IL7) + $C$16*(CalcSummary!DQ8 + CalcSummary!IL8) + $C$18*(CalcSummary!DQ9 + CalcSummary!IL9)</f>
        <v>24.154404546848269</v>
      </c>
      <c r="D165" s="191"/>
      <c r="E165" s="191"/>
      <c r="F165" s="191"/>
      <c r="G165" s="191"/>
      <c r="H165" s="191"/>
      <c r="I165" s="191"/>
      <c r="J165" s="191"/>
      <c r="K165" s="191"/>
      <c r="L165" s="191"/>
      <c r="M165" s="191"/>
      <c r="N165" s="191"/>
      <c r="O165" s="191"/>
      <c r="P165" s="191"/>
      <c r="Q165" s="191"/>
    </row>
    <row r="166" spans="1:17" x14ac:dyDescent="0.3">
      <c r="A166" s="171"/>
      <c r="B166" s="190" t="s">
        <v>355</v>
      </c>
      <c r="C166" s="192">
        <f>$C$12*(CalcSummary!DR6 + CalcSummary!IM6) + $C$14*(CalcSummary!DR7 + CalcSummary!IM7) + $C$16*(CalcSummary!DR8 + CalcSummary!IM8) + $C$18*(CalcSummary!DR9 + CalcSummary!IM9)</f>
        <v>37.560037185320503</v>
      </c>
      <c r="D166" s="191"/>
      <c r="E166" s="191"/>
      <c r="F166" s="191"/>
      <c r="G166" s="191"/>
      <c r="H166" s="191"/>
      <c r="I166" s="191"/>
      <c r="J166" s="191"/>
      <c r="K166" s="191"/>
      <c r="L166" s="191"/>
      <c r="M166" s="191"/>
      <c r="N166" s="191"/>
      <c r="O166" s="191"/>
      <c r="P166" s="191"/>
      <c r="Q166" s="191"/>
    </row>
    <row r="167" spans="1:17" x14ac:dyDescent="0.3">
      <c r="A167" s="171"/>
      <c r="B167" s="190" t="s">
        <v>356</v>
      </c>
      <c r="C167" s="192">
        <f>$C$12*(CalcSummary!DS6 + CalcSummary!IN6) + $C$14*(CalcSummary!DS7 + CalcSummary!IN7) + $C$16*(CalcSummary!DS8 + CalcSummary!IN8) + $C$18*(CalcSummary!DS9 + CalcSummary!IN9)</f>
        <v>21.09644381311179</v>
      </c>
      <c r="D167" s="191"/>
      <c r="E167" s="191"/>
      <c r="F167" s="191"/>
      <c r="G167" s="191"/>
      <c r="H167" s="191"/>
      <c r="I167" s="191"/>
      <c r="J167" s="191"/>
      <c r="K167" s="191"/>
      <c r="L167" s="191"/>
      <c r="M167" s="191"/>
      <c r="N167" s="191"/>
      <c r="O167" s="191"/>
      <c r="P167" s="191"/>
      <c r="Q167" s="191"/>
    </row>
    <row r="168" spans="1:17" x14ac:dyDescent="0.3">
      <c r="A168" s="171"/>
      <c r="B168" s="190" t="s">
        <v>357</v>
      </c>
      <c r="C168" s="192">
        <f>$C$12*(CalcSummary!DT6 + CalcSummary!IO6) + $C$14*(CalcSummary!DT7 + CalcSummary!IO7) + $C$16*(CalcSummary!DT8 + CalcSummary!IO8) + $C$18*(CalcSummary!DT9 + CalcSummary!IO9)</f>
        <v>29.730361151597961</v>
      </c>
      <c r="D168" s="191"/>
      <c r="E168" s="191"/>
      <c r="F168" s="191"/>
      <c r="G168" s="191"/>
      <c r="H168" s="191"/>
      <c r="I168" s="191"/>
      <c r="J168" s="191"/>
      <c r="K168" s="191"/>
      <c r="L168" s="191"/>
      <c r="M168" s="191"/>
      <c r="N168" s="191"/>
      <c r="O168" s="191"/>
      <c r="P168" s="191"/>
      <c r="Q168" s="191"/>
    </row>
    <row r="169" spans="1:17" x14ac:dyDescent="0.3">
      <c r="A169" s="171"/>
      <c r="B169" s="190" t="s">
        <v>358</v>
      </c>
      <c r="C169" s="192">
        <f>$C$12*(CalcSummary!DU6 + CalcSummary!IP6) + $C$14*(CalcSummary!DU7 + CalcSummary!IP7) + $C$16*(CalcSummary!DU8 + CalcSummary!IP8) + $C$18*(CalcSummary!DU9 + CalcSummary!IP9)</f>
        <v>46.121654175311534</v>
      </c>
      <c r="D169" s="191"/>
      <c r="E169" s="191"/>
      <c r="F169" s="191"/>
      <c r="G169" s="191"/>
      <c r="H169" s="191"/>
      <c r="I169" s="191"/>
      <c r="J169" s="191"/>
      <c r="K169" s="191"/>
      <c r="L169" s="191"/>
      <c r="M169" s="191"/>
      <c r="N169" s="191"/>
      <c r="O169" s="191"/>
      <c r="P169" s="191"/>
      <c r="Q169" s="191"/>
    </row>
    <row r="170" spans="1:17" x14ac:dyDescent="0.3">
      <c r="A170" s="171"/>
      <c r="B170" s="190" t="s">
        <v>359</v>
      </c>
      <c r="C170" s="192">
        <f>$C$12*(CalcSummary!DV6 + CalcSummary!IQ6) + $C$14*(CalcSummary!DV7 + CalcSummary!IQ7) + $C$16*(CalcSummary!DV8 + CalcSummary!IQ8) + $C$18*(CalcSummary!DV9 + CalcSummary!IQ9)</f>
        <v>28.059711289172068</v>
      </c>
      <c r="D170" s="191"/>
      <c r="E170" s="191"/>
      <c r="F170" s="191"/>
      <c r="G170" s="191"/>
      <c r="H170" s="191"/>
      <c r="I170" s="191"/>
      <c r="J170" s="191"/>
      <c r="K170" s="191"/>
      <c r="L170" s="191"/>
      <c r="M170" s="191"/>
      <c r="N170" s="191"/>
      <c r="O170" s="191"/>
      <c r="P170" s="191"/>
      <c r="Q170" s="191"/>
    </row>
    <row r="171" spans="1:17" x14ac:dyDescent="0.3">
      <c r="A171" s="171"/>
      <c r="B171" s="190" t="s">
        <v>360</v>
      </c>
      <c r="C171" s="192">
        <f>$C$12*(CalcSummary!DW6 + CalcSummary!IR6) + $C$14*(CalcSummary!DW7 + CalcSummary!IR7) + $C$16*(CalcSummary!DW8 + CalcSummary!IR8) + $C$18*(CalcSummary!DW9 + CalcSummary!IR9)</f>
        <v>25.721496269964241</v>
      </c>
      <c r="D171" s="191"/>
      <c r="E171" s="191"/>
      <c r="F171" s="191"/>
      <c r="G171" s="191"/>
      <c r="H171" s="191"/>
      <c r="I171" s="191"/>
      <c r="J171" s="191"/>
      <c r="K171" s="191"/>
      <c r="L171" s="191"/>
      <c r="M171" s="191"/>
      <c r="N171" s="191"/>
      <c r="O171" s="191"/>
      <c r="P171" s="191"/>
      <c r="Q171" s="191"/>
    </row>
    <row r="172" spans="1:17" x14ac:dyDescent="0.3">
      <c r="A172" s="171"/>
      <c r="B172" s="190" t="s">
        <v>361</v>
      </c>
      <c r="C172" s="192">
        <f>$C$12*(CalcSummary!DX6 + CalcSummary!IS6) + $C$14*(CalcSummary!DX7 + CalcSummary!IS7) + $C$16*(CalcSummary!DX8 + CalcSummary!IS8) + $C$18*(CalcSummary!DX9 + CalcSummary!IS9)</f>
        <v>25.877663144697571</v>
      </c>
      <c r="D172" s="191"/>
      <c r="E172" s="191"/>
      <c r="F172" s="191"/>
      <c r="G172" s="191"/>
      <c r="H172" s="191"/>
      <c r="I172" s="191"/>
      <c r="J172" s="191"/>
      <c r="K172" s="191"/>
      <c r="L172" s="191"/>
      <c r="M172" s="191"/>
      <c r="N172" s="191"/>
      <c r="O172" s="191"/>
      <c r="P172" s="191"/>
      <c r="Q172" s="191"/>
    </row>
    <row r="173" spans="1:17" x14ac:dyDescent="0.3">
      <c r="A173" s="171"/>
      <c r="B173" s="190" t="s">
        <v>362</v>
      </c>
      <c r="C173" s="192">
        <f>$C$12*(CalcSummary!DY6 + CalcSummary!IT6) + $C$14*(CalcSummary!DY7 + CalcSummary!IT7) + $C$16*(CalcSummary!DY8 + CalcSummary!IT8) + $C$18*(CalcSummary!DY9 + CalcSummary!IT9)</f>
        <v>21.256363716969751</v>
      </c>
      <c r="D173" s="191"/>
      <c r="E173" s="191"/>
      <c r="F173" s="191"/>
      <c r="G173" s="191"/>
      <c r="H173" s="191"/>
      <c r="I173" s="191"/>
      <c r="J173" s="191"/>
      <c r="K173" s="191"/>
      <c r="L173" s="191"/>
      <c r="M173" s="191"/>
      <c r="N173" s="191"/>
      <c r="O173" s="191"/>
      <c r="P173" s="191"/>
      <c r="Q173" s="191"/>
    </row>
    <row r="174" spans="1:17" x14ac:dyDescent="0.3">
      <c r="A174" s="171"/>
      <c r="B174" s="190" t="s">
        <v>363</v>
      </c>
      <c r="C174" s="192">
        <f>$C$12*(CalcSummary!DZ6 + CalcSummary!IU6) + $C$14*(CalcSummary!DZ7 + CalcSummary!IU7) + $C$16*(CalcSummary!DZ8 + CalcSummary!IU8) + $C$18*(CalcSummary!DZ9 + CalcSummary!IU9)</f>
        <v>24.91503864874915</v>
      </c>
      <c r="D174" s="191"/>
      <c r="E174" s="191"/>
      <c r="F174" s="191"/>
      <c r="G174" s="191"/>
      <c r="H174" s="191"/>
      <c r="I174" s="191"/>
      <c r="J174" s="191"/>
      <c r="K174" s="191"/>
      <c r="L174" s="191"/>
      <c r="M174" s="191"/>
      <c r="N174" s="191"/>
      <c r="O174" s="191"/>
      <c r="P174" s="191"/>
      <c r="Q174" s="191"/>
    </row>
    <row r="175" spans="1:17" x14ac:dyDescent="0.3">
      <c r="A175" s="171"/>
      <c r="B175" s="190" t="s">
        <v>364</v>
      </c>
      <c r="C175" s="192">
        <f>$C$12*(CalcSummary!EA6 + CalcSummary!IV6) + $C$14*(CalcSummary!EA7 + CalcSummary!IV7) + $C$16*(CalcSummary!EA8 + CalcSummary!IV8) + $C$18*(CalcSummary!EA9 + CalcSummary!IV9)</f>
        <v>30.830104322218919</v>
      </c>
      <c r="D175" s="191"/>
      <c r="E175" s="191"/>
      <c r="F175" s="191"/>
      <c r="G175" s="191"/>
      <c r="H175" s="191"/>
      <c r="I175" s="191"/>
      <c r="J175" s="191"/>
      <c r="K175" s="191"/>
      <c r="L175" s="191"/>
      <c r="M175" s="191"/>
      <c r="N175" s="191"/>
      <c r="O175" s="191"/>
      <c r="P175" s="191"/>
      <c r="Q175" s="191"/>
    </row>
    <row r="176" spans="1:17" x14ac:dyDescent="0.3">
      <c r="A176" s="171"/>
      <c r="B176" s="190" t="s">
        <v>365</v>
      </c>
      <c r="C176" s="192">
        <f>$C$12*(CalcSummary!EB6 + CalcSummary!IW6) + $C$14*(CalcSummary!EB7 + CalcSummary!IW7) + $C$16*(CalcSummary!EB8 + CalcSummary!IW8) + $C$18*(CalcSummary!EB9 + CalcSummary!IW9)</f>
        <v>18.936494911138237</v>
      </c>
      <c r="D176" s="191"/>
      <c r="E176" s="191"/>
      <c r="F176" s="191"/>
      <c r="G176" s="191"/>
      <c r="H176" s="191"/>
      <c r="I176" s="191"/>
      <c r="J176" s="191"/>
      <c r="K176" s="191"/>
      <c r="L176" s="191"/>
      <c r="M176" s="191"/>
      <c r="N176" s="191"/>
      <c r="O176" s="191"/>
      <c r="P176" s="191"/>
      <c r="Q176" s="191"/>
    </row>
    <row r="177" spans="1:17" x14ac:dyDescent="0.3">
      <c r="A177" s="171"/>
      <c r="B177" s="190" t="s">
        <v>366</v>
      </c>
      <c r="C177" s="192">
        <f>$C$12*(CalcSummary!EC6 + CalcSummary!IX6) + $C$14*(CalcSummary!EC7 + CalcSummary!IX7) + $C$16*(CalcSummary!EC8 + CalcSummary!IX8) + $C$18*(CalcSummary!EC9 + CalcSummary!IX9)</f>
        <v>13.691454154751471</v>
      </c>
      <c r="D177" s="191"/>
      <c r="E177" s="191"/>
      <c r="F177" s="191"/>
      <c r="G177" s="191"/>
      <c r="H177" s="191"/>
      <c r="I177" s="191"/>
      <c r="J177" s="191"/>
      <c r="K177" s="191"/>
      <c r="L177" s="191"/>
      <c r="M177" s="191"/>
      <c r="N177" s="191"/>
      <c r="O177" s="191"/>
      <c r="P177" s="191"/>
      <c r="Q177" s="191"/>
    </row>
    <row r="178" spans="1:17" x14ac:dyDescent="0.3">
      <c r="A178" s="171"/>
      <c r="B178" s="190" t="s">
        <v>367</v>
      </c>
      <c r="C178" s="192">
        <f>$C$12*(CalcSummary!ED6 + CalcSummary!IY6) + $C$14*(CalcSummary!ED7 + CalcSummary!IY7) + $C$16*(CalcSummary!ED8 + CalcSummary!IY8) + $C$18*(CalcSummary!ED9 + CalcSummary!IY9)</f>
        <v>7.4835871471738304</v>
      </c>
      <c r="D178" s="191"/>
      <c r="E178" s="191"/>
      <c r="F178" s="191"/>
      <c r="G178" s="191"/>
      <c r="H178" s="191"/>
      <c r="I178" s="191"/>
      <c r="J178" s="191"/>
      <c r="K178" s="191"/>
      <c r="L178" s="191"/>
      <c r="M178" s="191"/>
      <c r="N178" s="191"/>
      <c r="O178" s="191"/>
      <c r="P178" s="191"/>
      <c r="Q178" s="191"/>
    </row>
    <row r="179" spans="1:17" x14ac:dyDescent="0.3">
      <c r="A179" s="191"/>
      <c r="B179" s="191"/>
      <c r="C179" s="191"/>
      <c r="D179" s="191"/>
      <c r="E179" s="191"/>
      <c r="F179" s="191"/>
      <c r="G179" s="191"/>
      <c r="H179" s="191"/>
      <c r="I179" s="191"/>
      <c r="J179" s="191"/>
      <c r="K179" s="191"/>
      <c r="L179" s="191"/>
      <c r="M179" s="191"/>
      <c r="N179" s="191"/>
      <c r="O179" s="191"/>
      <c r="P179" s="191"/>
      <c r="Q179" s="191"/>
    </row>
    <row r="180" spans="1:17" x14ac:dyDescent="0.3">
      <c r="A180" s="191"/>
      <c r="B180" s="191"/>
      <c r="C180" s="191"/>
      <c r="D180" s="191"/>
      <c r="E180" s="191"/>
      <c r="F180" s="191"/>
      <c r="G180" s="191"/>
      <c r="H180" s="191"/>
      <c r="I180" s="191"/>
      <c r="J180" s="191"/>
      <c r="K180" s="191"/>
      <c r="L180" s="191"/>
      <c r="M180" s="191"/>
      <c r="N180" s="191"/>
      <c r="O180" s="191"/>
      <c r="P180" s="191"/>
      <c r="Q180" s="191"/>
    </row>
    <row r="181" spans="1:17" x14ac:dyDescent="0.3">
      <c r="A181" s="191"/>
      <c r="B181" s="191"/>
      <c r="C181" s="191"/>
      <c r="D181" s="191"/>
      <c r="E181" s="191"/>
      <c r="F181" s="191"/>
      <c r="G181" s="191"/>
      <c r="H181" s="191"/>
      <c r="I181" s="191"/>
      <c r="J181" s="191"/>
      <c r="K181" s="191"/>
      <c r="L181" s="191"/>
      <c r="M181" s="191"/>
      <c r="N181" s="191"/>
      <c r="O181" s="191"/>
      <c r="P181" s="191"/>
      <c r="Q181" s="191"/>
    </row>
    <row r="182" spans="1:17" x14ac:dyDescent="0.3">
      <c r="A182" s="191"/>
      <c r="B182" s="191"/>
      <c r="C182" s="191"/>
      <c r="D182" s="191"/>
      <c r="E182" s="191"/>
      <c r="F182" s="191"/>
      <c r="G182" s="191"/>
      <c r="H182" s="191"/>
      <c r="I182" s="191"/>
      <c r="J182" s="191"/>
      <c r="K182" s="191"/>
      <c r="L182" s="191"/>
      <c r="M182" s="191"/>
      <c r="N182" s="191"/>
      <c r="O182" s="191"/>
      <c r="P182" s="191"/>
      <c r="Q182" s="191"/>
    </row>
    <row r="183" spans="1:17" x14ac:dyDescent="0.3">
      <c r="A183" s="191"/>
      <c r="B183" s="191"/>
      <c r="C183" s="191"/>
      <c r="D183" s="191"/>
      <c r="E183" s="191"/>
      <c r="F183" s="191"/>
      <c r="G183" s="191"/>
      <c r="H183" s="191"/>
      <c r="I183" s="191"/>
      <c r="J183" s="191"/>
      <c r="K183" s="191"/>
      <c r="L183" s="191"/>
      <c r="M183" s="191"/>
      <c r="N183" s="191"/>
      <c r="O183" s="191"/>
      <c r="P183" s="191"/>
      <c r="Q183" s="191"/>
    </row>
    <row r="184" spans="1:17" x14ac:dyDescent="0.3">
      <c r="A184" s="191"/>
      <c r="B184" s="191"/>
      <c r="C184" s="191"/>
      <c r="D184" s="191"/>
      <c r="E184" s="191"/>
      <c r="F184" s="191"/>
      <c r="G184" s="191"/>
      <c r="H184" s="191"/>
      <c r="I184" s="191"/>
      <c r="J184" s="191"/>
      <c r="K184" s="191"/>
      <c r="L184" s="191"/>
      <c r="M184" s="191"/>
      <c r="N184" s="191"/>
      <c r="O184" s="191"/>
      <c r="P184" s="191"/>
      <c r="Q184" s="191"/>
    </row>
  </sheetData>
  <mergeCells count="26">
    <mergeCell ref="B53:C53"/>
    <mergeCell ref="C45:G45"/>
    <mergeCell ref="H45:L45"/>
    <mergeCell ref="C49:F49"/>
    <mergeCell ref="H49:K49"/>
    <mergeCell ref="B51:L51"/>
    <mergeCell ref="C44:L44"/>
    <mergeCell ref="C29:E29"/>
    <mergeCell ref="G29:I29"/>
    <mergeCell ref="C31:J31"/>
    <mergeCell ref="C32:F32"/>
    <mergeCell ref="G32:J32"/>
    <mergeCell ref="C36:E36"/>
    <mergeCell ref="G36:I36"/>
    <mergeCell ref="C38:L38"/>
    <mergeCell ref="C39:G39"/>
    <mergeCell ref="H39:L39"/>
    <mergeCell ref="C43:F43"/>
    <mergeCell ref="H43:K43"/>
    <mergeCell ref="C25:F25"/>
    <mergeCell ref="G25:J25"/>
    <mergeCell ref="C3:G3"/>
    <mergeCell ref="C5:E5"/>
    <mergeCell ref="B9:G9"/>
    <mergeCell ref="I9:N9"/>
    <mergeCell ref="C24:J24"/>
  </mergeCells>
  <dataValidations count="2">
    <dataValidation type="list" allowBlank="1" showInputMessage="1" showErrorMessage="1" sqref="D7">
      <formula1>"No, Yes"</formula1>
    </dataValidation>
    <dataValidation type="list" allowBlank="1" showInputMessage="1" showErrorMessage="1" sqref="G7">
      <formula1>"With Buses, Without Buses"</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75"/>
  <sheetViews>
    <sheetView tabSelected="1" workbookViewId="0">
      <selection activeCell="O5" sqref="O5"/>
    </sheetView>
  </sheetViews>
  <sheetFormatPr defaultRowHeight="14.4" x14ac:dyDescent="0.3"/>
  <cols>
    <col min="1" max="1" width="2.88671875" style="196" customWidth="1"/>
    <col min="2" max="2" width="18.88671875" style="196" bestFit="1" customWidth="1"/>
    <col min="3" max="3" width="10.6640625" style="196" bestFit="1" customWidth="1"/>
    <col min="4" max="4" width="12.109375" style="196" customWidth="1"/>
    <col min="5" max="5" width="10.6640625" style="196" customWidth="1"/>
    <col min="6" max="6" width="12.44140625" style="196" customWidth="1"/>
    <col min="7" max="7" width="11.109375" style="196" customWidth="1"/>
    <col min="8" max="8" width="10.5546875" style="196" customWidth="1"/>
    <col min="9" max="9" width="11.33203125" style="196" bestFit="1" customWidth="1"/>
    <col min="10" max="10" width="11.109375" style="196" bestFit="1" customWidth="1"/>
    <col min="11" max="11" width="11.5546875" style="196" customWidth="1"/>
    <col min="12" max="12" width="13.44140625" style="196" customWidth="1"/>
    <col min="13" max="13" width="12.109375" style="196" customWidth="1"/>
    <col min="14" max="14" width="15" style="196" customWidth="1"/>
    <col min="15" max="17" width="12.6640625" style="196" customWidth="1"/>
  </cols>
  <sheetData>
    <row r="1" spans="1:17" x14ac:dyDescent="0.3">
      <c r="A1" s="134"/>
      <c r="B1" s="135"/>
      <c r="C1" s="135"/>
      <c r="D1" s="136"/>
      <c r="E1" s="136"/>
      <c r="F1" s="137" t="s">
        <v>628</v>
      </c>
      <c r="G1" s="135"/>
      <c r="H1" s="135"/>
      <c r="I1" s="135"/>
      <c r="J1" s="135"/>
      <c r="K1" s="135"/>
      <c r="L1" s="135"/>
      <c r="M1" s="135"/>
      <c r="N1" s="135"/>
      <c r="O1" s="134"/>
      <c r="P1" s="134"/>
      <c r="Q1" s="134"/>
    </row>
    <row r="2" spans="1:17" ht="15" thickBot="1" x14ac:dyDescent="0.35">
      <c r="A2" s="138"/>
      <c r="B2" s="138"/>
      <c r="C2" s="138"/>
      <c r="D2" s="138"/>
      <c r="E2" s="138"/>
      <c r="F2" s="138"/>
      <c r="G2" s="138"/>
      <c r="H2" s="138"/>
      <c r="I2" s="138"/>
      <c r="J2" s="138"/>
      <c r="K2" s="138"/>
      <c r="L2" s="138"/>
      <c r="M2" s="138"/>
      <c r="N2" s="138"/>
      <c r="O2" s="138"/>
      <c r="P2" s="138"/>
      <c r="Q2" s="138"/>
    </row>
    <row r="3" spans="1:17" ht="15" thickBot="1" x14ac:dyDescent="0.35">
      <c r="A3" s="139"/>
      <c r="B3" s="138" t="s">
        <v>629</v>
      </c>
      <c r="C3" s="238"/>
      <c r="D3" s="239"/>
      <c r="E3" s="239"/>
      <c r="F3" s="239"/>
      <c r="G3" s="240"/>
      <c r="H3" s="138"/>
      <c r="I3" s="138"/>
      <c r="J3" s="138"/>
      <c r="K3" s="138"/>
      <c r="L3" s="138"/>
      <c r="M3" s="138"/>
      <c r="N3" s="138"/>
      <c r="O3" s="138"/>
      <c r="P3" s="138"/>
      <c r="Q3" s="138"/>
    </row>
    <row r="4" spans="1:17" ht="15" thickBot="1" x14ac:dyDescent="0.35">
      <c r="A4" s="139"/>
      <c r="B4" s="138"/>
      <c r="C4" s="138"/>
      <c r="D4" s="138"/>
      <c r="E4" s="138"/>
      <c r="F4" s="138"/>
      <c r="G4" s="138"/>
      <c r="H4" s="138"/>
      <c r="I4" s="138"/>
      <c r="J4" s="138"/>
      <c r="K4" s="138"/>
      <c r="L4" s="138"/>
      <c r="M4" s="138"/>
      <c r="N4" s="138"/>
      <c r="O4" s="138"/>
      <c r="P4" s="138"/>
      <c r="Q4" s="138"/>
    </row>
    <row r="5" spans="1:17" ht="15" thickBot="1" x14ac:dyDescent="0.35">
      <c r="A5" s="139"/>
      <c r="B5" s="140" t="s">
        <v>630</v>
      </c>
      <c r="C5" s="241" t="s">
        <v>690</v>
      </c>
      <c r="D5" s="242"/>
      <c r="E5" s="140" t="s">
        <v>631</v>
      </c>
      <c r="F5" s="241" t="s">
        <v>632</v>
      </c>
      <c r="G5" s="242"/>
      <c r="H5" s="138"/>
      <c r="I5" s="138"/>
      <c r="J5" s="138"/>
      <c r="K5" s="138"/>
      <c r="L5" s="138"/>
      <c r="M5" s="140" t="s">
        <v>633</v>
      </c>
      <c r="N5" s="138" t="s">
        <v>695</v>
      </c>
      <c r="O5" s="138"/>
      <c r="P5" s="138"/>
      <c r="Q5" s="138"/>
    </row>
    <row r="6" spans="1:17" x14ac:dyDescent="0.3">
      <c r="A6" s="139"/>
      <c r="B6" s="138"/>
      <c r="C6" s="138"/>
      <c r="D6" s="138"/>
      <c r="E6" s="138"/>
      <c r="F6" s="138"/>
      <c r="G6" s="138"/>
      <c r="H6" s="138"/>
      <c r="I6" s="138"/>
      <c r="J6" s="138"/>
      <c r="K6" s="138"/>
      <c r="L6" s="138"/>
      <c r="M6" s="138"/>
      <c r="N6" s="138"/>
      <c r="O6" s="138"/>
      <c r="P6" s="138"/>
      <c r="Q6" s="138"/>
    </row>
    <row r="7" spans="1:17" ht="15" thickBot="1" x14ac:dyDescent="0.35">
      <c r="A7" s="139"/>
      <c r="B7" s="138"/>
      <c r="C7" s="138"/>
      <c r="D7" s="138"/>
      <c r="E7" s="138"/>
      <c r="F7" s="138"/>
      <c r="G7" s="138"/>
      <c r="H7" s="138"/>
      <c r="I7" s="138"/>
      <c r="J7" s="138"/>
      <c r="K7" s="138"/>
      <c r="L7" s="138"/>
      <c r="M7" s="138"/>
      <c r="N7" s="138"/>
      <c r="O7" s="138"/>
      <c r="P7" s="138"/>
      <c r="Q7" s="138"/>
    </row>
    <row r="8" spans="1:17" ht="15" thickBot="1" x14ac:dyDescent="0.35">
      <c r="A8" s="139"/>
      <c r="B8" s="243" t="s">
        <v>634</v>
      </c>
      <c r="C8" s="244"/>
      <c r="D8" s="244"/>
      <c r="E8" s="244"/>
      <c r="F8" s="244"/>
      <c r="G8" s="245"/>
      <c r="H8" s="139"/>
      <c r="I8" s="243" t="s">
        <v>605</v>
      </c>
      <c r="J8" s="244"/>
      <c r="K8" s="244"/>
      <c r="L8" s="244"/>
      <c r="M8" s="244"/>
      <c r="N8" s="245"/>
      <c r="O8" s="138"/>
      <c r="P8" s="138"/>
      <c r="Q8" s="138"/>
    </row>
    <row r="9" spans="1:17" ht="29.4" thickBot="1" x14ac:dyDescent="0.35">
      <c r="A9" s="139"/>
      <c r="B9" s="141" t="s">
        <v>676</v>
      </c>
      <c r="C9" s="142" t="s">
        <v>636</v>
      </c>
      <c r="D9" s="142" t="s">
        <v>637</v>
      </c>
      <c r="E9" s="142" t="s">
        <v>638</v>
      </c>
      <c r="F9" s="142" t="s">
        <v>639</v>
      </c>
      <c r="G9" s="142" t="s">
        <v>640</v>
      </c>
      <c r="H9" s="139"/>
      <c r="I9" s="142" t="s">
        <v>641</v>
      </c>
      <c r="J9" s="142" t="s">
        <v>642</v>
      </c>
      <c r="K9" s="142" t="s">
        <v>643</v>
      </c>
      <c r="L9" s="142" t="s">
        <v>644</v>
      </c>
      <c r="M9" s="143" t="s">
        <v>645</v>
      </c>
      <c r="N9" s="143" t="s">
        <v>646</v>
      </c>
      <c r="O9" s="138"/>
      <c r="P9" s="138"/>
      <c r="Q9" s="138"/>
    </row>
    <row r="10" spans="1:17" ht="15" thickBot="1" x14ac:dyDescent="0.35">
      <c r="A10" s="139"/>
      <c r="B10" s="144"/>
      <c r="C10" s="144"/>
      <c r="D10" s="144"/>
      <c r="E10" s="144"/>
      <c r="F10" s="144"/>
      <c r="G10" s="144"/>
      <c r="H10" s="139"/>
      <c r="I10" s="144"/>
      <c r="J10" s="144"/>
      <c r="K10" s="144"/>
      <c r="L10" s="144"/>
      <c r="M10" s="144"/>
      <c r="N10" s="144"/>
      <c r="O10" s="138"/>
      <c r="P10" s="138"/>
      <c r="Q10" s="138"/>
    </row>
    <row r="11" spans="1:17" ht="15" thickBot="1" x14ac:dyDescent="0.35">
      <c r="A11" s="139"/>
      <c r="B11" s="145" t="s">
        <v>691</v>
      </c>
      <c r="C11" s="146">
        <v>1000</v>
      </c>
      <c r="D11" s="146">
        <v>11</v>
      </c>
      <c r="E11" s="146">
        <v>11</v>
      </c>
      <c r="F11" s="146">
        <v>101</v>
      </c>
      <c r="G11" s="144"/>
      <c r="H11" s="139"/>
      <c r="I11" s="147">
        <f>IF(C11="","",C11*SUM(CalcSummary!EF10:GB10))</f>
        <v>555.8903308952863</v>
      </c>
      <c r="J11" s="147">
        <f>IF(C11="","",C11*SUM(CalcSummary!BU10:DE10))</f>
        <v>439.38606514276529</v>
      </c>
      <c r="K11" s="147">
        <f>F26</f>
        <v>1223.7806617905726</v>
      </c>
      <c r="L11" s="147">
        <f>J26</f>
        <v>889.77213028553058</v>
      </c>
      <c r="M11" s="147">
        <f>IFERROR(K11+L11+F11,"")</f>
        <v>2214.5527920761033</v>
      </c>
      <c r="N11" s="147">
        <f>IF(C11="","",C11*MAX(CalcSummary!F10,CalcSummary!I10))</f>
        <v>4628.8370412212107</v>
      </c>
      <c r="O11" s="138"/>
      <c r="P11" s="138"/>
      <c r="Q11" s="138"/>
    </row>
    <row r="12" spans="1:17" ht="15" thickBot="1" x14ac:dyDescent="0.35">
      <c r="A12" s="148"/>
      <c r="B12" s="149"/>
      <c r="C12" s="150" t="s">
        <v>166</v>
      </c>
      <c r="D12" s="150">
        <f>IF(F5="With Buses",IF(C11="","",C11*CalcSummary!D10),0)</f>
        <v>11.483794376231199</v>
      </c>
      <c r="E12" s="150">
        <f>IF(F5="With Buses",IF(C11="","",C11*CalcSummary!G10),0)</f>
        <v>11.483794376231199</v>
      </c>
      <c r="F12" s="150">
        <f>IF(C11="","",C11*CalcSummary!B10)</f>
        <v>101.47449533774599</v>
      </c>
      <c r="G12" s="149"/>
      <c r="H12" s="139"/>
      <c r="I12" s="139"/>
      <c r="J12" s="139"/>
      <c r="K12" s="150"/>
      <c r="L12" s="150"/>
      <c r="M12" s="150"/>
      <c r="N12" s="149"/>
      <c r="O12" s="138"/>
      <c r="P12" s="138"/>
      <c r="Q12" s="138"/>
    </row>
    <row r="13" spans="1:17" ht="15" thickBot="1" x14ac:dyDescent="0.35">
      <c r="A13" s="139"/>
      <c r="B13" s="145" t="s">
        <v>679</v>
      </c>
      <c r="C13" s="146">
        <v>1000</v>
      </c>
      <c r="D13" s="146">
        <v>7</v>
      </c>
      <c r="E13" s="146">
        <v>7</v>
      </c>
      <c r="F13" s="146">
        <v>101</v>
      </c>
      <c r="G13" s="146">
        <v>352</v>
      </c>
      <c r="H13" s="139"/>
      <c r="I13" s="147">
        <f>IF(C13="","",C13*SUM(CalcSummary!EF11:GB11))</f>
        <v>491.38123658533226</v>
      </c>
      <c r="J13" s="147">
        <f>IF(C13="","",C13*SUM(CalcSummary!BU11:DE11))</f>
        <v>377.40864406047348</v>
      </c>
      <c r="K13" s="147">
        <f>F33</f>
        <v>1090.7624731706646</v>
      </c>
      <c r="L13" s="147">
        <f>J33</f>
        <v>761.81728812094696</v>
      </c>
      <c r="M13" s="147">
        <f>IFERROR(K13+L13+F13,"")</f>
        <v>1953.5797612916117</v>
      </c>
      <c r="N13" s="147">
        <f>IF(C13="","",C13*MAX(CalcSummary!F11,CalcSummary!I11))</f>
        <v>1764.4480032052099</v>
      </c>
      <c r="O13" s="138"/>
      <c r="P13" s="138"/>
      <c r="Q13" s="138"/>
    </row>
    <row r="14" spans="1:17" ht="15" thickBot="1" x14ac:dyDescent="0.35">
      <c r="A14" s="139"/>
      <c r="B14" s="144"/>
      <c r="C14" s="150" t="s">
        <v>166</v>
      </c>
      <c r="D14" s="150">
        <f>IF(F5="With Buses",IF(C13="","",C13*CalcSummary!D11),0)</f>
        <v>7.1174151585611796</v>
      </c>
      <c r="E14" s="150">
        <f>IF(F5="With Buses",IF(C13="","",C13*CalcSummary!G11),0)</f>
        <v>7.1174151585611796</v>
      </c>
      <c r="F14" s="150">
        <f>IF(C13="","",C13*CalcSummary!B11)</f>
        <v>100.86632424195601</v>
      </c>
      <c r="G14" s="151">
        <f>IF(C13="","",C13*CalcSummary!C11)</f>
        <v>352.15897380543498</v>
      </c>
      <c r="H14" s="139"/>
      <c r="I14" s="139"/>
      <c r="J14" s="139"/>
      <c r="K14" s="151"/>
      <c r="L14" s="151"/>
      <c r="M14" s="151"/>
      <c r="N14" s="144"/>
      <c r="O14" s="138"/>
      <c r="P14" s="138"/>
      <c r="Q14" s="138"/>
    </row>
    <row r="15" spans="1:17" ht="15" thickBot="1" x14ac:dyDescent="0.35">
      <c r="A15" s="139"/>
      <c r="B15" s="152" t="s">
        <v>680</v>
      </c>
      <c r="C15" s="146">
        <v>1000</v>
      </c>
      <c r="D15" s="146">
        <v>7</v>
      </c>
      <c r="E15" s="146">
        <v>7</v>
      </c>
      <c r="F15" s="146">
        <v>98</v>
      </c>
      <c r="G15" s="146">
        <v>242</v>
      </c>
      <c r="H15" s="139"/>
      <c r="I15" s="147">
        <f>IF(C15="","",C15*SUM(CalcSummary!EF12:GB12))</f>
        <v>493.11100499647364</v>
      </c>
      <c r="J15" s="147">
        <f>IF(C15="","",C15*SUM(CalcSummary!BU12:DE12))</f>
        <v>378.23745009742072</v>
      </c>
      <c r="K15" s="147">
        <f>G40</f>
        <v>1333.2220099929473</v>
      </c>
      <c r="L15" s="147">
        <f>L40</f>
        <v>1005.4749001948414</v>
      </c>
      <c r="M15" s="147">
        <f>IFERROR(K15+L15+F15,"")</f>
        <v>2436.6969101877885</v>
      </c>
      <c r="N15" s="147">
        <f>IF(C15="","",C15*MAX(CalcSummary!F12,CalcSummary!I12))</f>
        <v>1778.44680529109</v>
      </c>
      <c r="O15" s="138"/>
      <c r="P15" s="138"/>
      <c r="Q15" s="138"/>
    </row>
    <row r="16" spans="1:17" ht="15" thickBot="1" x14ac:dyDescent="0.35">
      <c r="A16" s="139"/>
      <c r="B16" s="139"/>
      <c r="C16" s="150" t="s">
        <v>166</v>
      </c>
      <c r="D16" s="150">
        <f>IF(F5="With Buses",IF(C15="","",C15*CalcSummary!D12),0)</f>
        <v>6.6693081112467398</v>
      </c>
      <c r="E16" s="150">
        <f>IF(F5="With Buses",IF(C15="","",C15*CalcSummary!G12),0)</f>
        <v>6.6693081112467398</v>
      </c>
      <c r="F16" s="150">
        <f>IF(C15="","",C15*CalcSummary!B12)</f>
        <v>97.695965280969304</v>
      </c>
      <c r="G16" s="151">
        <f>IF(C15="","",C15*CalcSummary!C12)</f>
        <v>242.15793684557499</v>
      </c>
      <c r="H16" s="139"/>
      <c r="I16" s="139"/>
      <c r="J16" s="139"/>
      <c r="K16" s="139"/>
      <c r="L16" s="139"/>
      <c r="M16" s="139"/>
      <c r="N16" s="139"/>
      <c r="O16" s="138"/>
      <c r="P16" s="138"/>
      <c r="Q16" s="138"/>
    </row>
    <row r="17" spans="1:17" ht="15" thickBot="1" x14ac:dyDescent="0.35">
      <c r="A17" s="139"/>
      <c r="B17" s="153"/>
      <c r="C17" s="153"/>
      <c r="D17" s="153"/>
      <c r="E17" s="153"/>
      <c r="F17" s="153"/>
      <c r="G17" s="153"/>
      <c r="H17" s="153"/>
      <c r="I17" s="153"/>
      <c r="J17" s="153"/>
      <c r="K17" s="153"/>
      <c r="L17" s="153"/>
      <c r="M17" s="153"/>
      <c r="N17" s="155" t="s">
        <v>694</v>
      </c>
      <c r="O17" s="199">
        <v>1.3</v>
      </c>
      <c r="P17" s="138"/>
      <c r="Q17" s="138"/>
    </row>
    <row r="18" spans="1:17" ht="15" thickBot="1" x14ac:dyDescent="0.35">
      <c r="A18" s="139"/>
      <c r="B18" s="153"/>
      <c r="C18" s="153"/>
      <c r="D18" s="153"/>
      <c r="E18" s="153"/>
      <c r="F18" s="153"/>
      <c r="G18" s="153"/>
      <c r="H18" s="153"/>
      <c r="I18" s="153"/>
      <c r="J18" s="153"/>
      <c r="K18" s="154">
        <f>IF(K11="",0,K11)+IF(K13="",0,K13)+IF(K15="",0,K15)</f>
        <v>3647.7651449541845</v>
      </c>
      <c r="L18" s="154">
        <f>IF(L11="",0,L11)+IF(L13="",0,L13)+IF(L15="",0,L15)</f>
        <v>2657.064318601319</v>
      </c>
      <c r="M18" s="154">
        <f>IF(M11="",0,M11)+IF(M13="",0,M13)+IF(M15="",0,M15)</f>
        <v>6604.8294635555039</v>
      </c>
      <c r="N18" s="154">
        <f>IF(N11="",0,N11)+IF(N13="",0,N13)+IF(N15="",0,N15)</f>
        <v>8171.7318497175102</v>
      </c>
      <c r="O18" s="200">
        <f>N18*O17</f>
        <v>10623.251404632763</v>
      </c>
      <c r="P18" s="138"/>
      <c r="Q18" s="138"/>
    </row>
    <row r="19" spans="1:17" x14ac:dyDescent="0.3">
      <c r="A19" s="139"/>
      <c r="B19" s="153"/>
      <c r="C19" s="153"/>
      <c r="D19" s="153"/>
      <c r="E19" s="153"/>
      <c r="F19" s="153"/>
      <c r="G19" s="153"/>
      <c r="H19" s="153"/>
      <c r="I19" s="153"/>
      <c r="J19" s="153"/>
      <c r="K19" s="153"/>
      <c r="L19" s="153"/>
      <c r="M19" s="153"/>
      <c r="N19" s="155"/>
      <c r="O19" s="155" t="s">
        <v>650</v>
      </c>
      <c r="P19" s="138"/>
      <c r="Q19" s="138"/>
    </row>
    <row r="20" spans="1:17" ht="15" thickBot="1" x14ac:dyDescent="0.35">
      <c r="A20" s="139"/>
      <c r="B20" s="153"/>
      <c r="C20" s="153"/>
      <c r="D20" s="153"/>
      <c r="E20" s="153"/>
      <c r="F20" s="153"/>
      <c r="G20" s="153"/>
      <c r="H20" s="153"/>
      <c r="I20" s="153"/>
      <c r="J20" s="153"/>
      <c r="K20" s="153"/>
      <c r="L20" s="153"/>
      <c r="M20" s="153"/>
      <c r="N20" s="153"/>
      <c r="O20" s="153"/>
      <c r="P20" s="138"/>
      <c r="Q20" s="138"/>
    </row>
    <row r="21" spans="1:17" ht="15" thickBot="1" x14ac:dyDescent="0.35">
      <c r="A21" s="139"/>
      <c r="B21" s="156"/>
      <c r="C21" s="246" t="s">
        <v>651</v>
      </c>
      <c r="D21" s="247"/>
      <c r="E21" s="247"/>
      <c r="F21" s="247"/>
      <c r="G21" s="247"/>
      <c r="H21" s="247"/>
      <c r="I21" s="247"/>
      <c r="J21" s="248"/>
      <c r="K21" s="157"/>
      <c r="L21" s="157"/>
      <c r="M21" s="157"/>
      <c r="N21" s="157"/>
      <c r="O21" s="157"/>
      <c r="P21" s="157"/>
      <c r="Q21" s="157"/>
    </row>
    <row r="22" spans="1:17" ht="15" thickBot="1" x14ac:dyDescent="0.35">
      <c r="A22" s="139"/>
      <c r="B22" s="156"/>
      <c r="C22" s="232" t="s">
        <v>652</v>
      </c>
      <c r="D22" s="233"/>
      <c r="E22" s="233"/>
      <c r="F22" s="234"/>
      <c r="G22" s="235" t="s">
        <v>653</v>
      </c>
      <c r="H22" s="236"/>
      <c r="I22" s="236"/>
      <c r="J22" s="237"/>
      <c r="K22" s="157"/>
      <c r="L22" s="157"/>
      <c r="M22" s="157"/>
      <c r="N22" s="157"/>
      <c r="O22" s="157"/>
      <c r="P22" s="157"/>
      <c r="Q22" s="157"/>
    </row>
    <row r="23" spans="1:17" ht="15" thickBot="1" x14ac:dyDescent="0.35">
      <c r="A23" s="139"/>
      <c r="B23" s="158" t="s">
        <v>654</v>
      </c>
      <c r="C23" s="159" t="s">
        <v>655</v>
      </c>
      <c r="D23" s="159" t="s">
        <v>656</v>
      </c>
      <c r="E23" s="159" t="s">
        <v>657</v>
      </c>
      <c r="F23" s="159" t="s">
        <v>658</v>
      </c>
      <c r="G23" s="159" t="s">
        <v>655</v>
      </c>
      <c r="H23" s="159" t="s">
        <v>656</v>
      </c>
      <c r="I23" s="159" t="s">
        <v>657</v>
      </c>
      <c r="J23" s="159" t="s">
        <v>659</v>
      </c>
      <c r="K23" s="157"/>
      <c r="L23" s="157"/>
      <c r="M23" s="157"/>
      <c r="N23" s="157"/>
      <c r="O23" s="157"/>
      <c r="P23" s="157"/>
      <c r="Q23" s="157"/>
    </row>
    <row r="24" spans="1:17" ht="15" thickBot="1" x14ac:dyDescent="0.35">
      <c r="A24" s="139"/>
      <c r="B24" s="160" t="s">
        <v>660</v>
      </c>
      <c r="C24" s="161">
        <f>I11</f>
        <v>555.8903308952863</v>
      </c>
      <c r="D24" s="162">
        <f>IF(D11="","",D11)</f>
        <v>11</v>
      </c>
      <c r="E24" s="162">
        <f>IF(F11="","",F11)</f>
        <v>101</v>
      </c>
      <c r="F24" s="163">
        <f>IFERROR(C24+D24+E24,"")</f>
        <v>667.8903308952863</v>
      </c>
      <c r="G24" s="161">
        <f>J11</f>
        <v>439.38606514276529</v>
      </c>
      <c r="H24" s="146"/>
      <c r="I24" s="164"/>
      <c r="J24" s="163">
        <f>IFERROR(G24+H24+I24,"")</f>
        <v>439.38606514276529</v>
      </c>
      <c r="K24" s="157"/>
      <c r="L24" s="157"/>
      <c r="M24" s="157"/>
      <c r="N24" s="157"/>
      <c r="O24" s="157"/>
      <c r="P24" s="157"/>
      <c r="Q24" s="157"/>
    </row>
    <row r="25" spans="1:17" ht="15" thickBot="1" x14ac:dyDescent="0.35">
      <c r="A25" s="165"/>
      <c r="B25" s="166" t="s">
        <v>661</v>
      </c>
      <c r="C25" s="167">
        <f>I11</f>
        <v>555.8903308952863</v>
      </c>
      <c r="D25" s="146"/>
      <c r="E25" s="168"/>
      <c r="F25" s="169">
        <f>IFERROR(C25+D25+E25,"")</f>
        <v>555.8903308952863</v>
      </c>
      <c r="G25" s="167">
        <f>J11</f>
        <v>439.38606514276529</v>
      </c>
      <c r="H25" s="167">
        <f>IF(E11="","",E11)</f>
        <v>11</v>
      </c>
      <c r="I25" s="168"/>
      <c r="J25" s="169">
        <f>IFERROR(G25+H25,"")</f>
        <v>450.38606514276529</v>
      </c>
      <c r="K25" s="157"/>
      <c r="L25" s="157"/>
      <c r="M25" s="157"/>
      <c r="N25" s="157"/>
      <c r="O25" s="157"/>
      <c r="P25" s="157"/>
      <c r="Q25" s="157"/>
    </row>
    <row r="26" spans="1:17" ht="15" thickBot="1" x14ac:dyDescent="0.35">
      <c r="A26" s="139"/>
      <c r="B26" s="153"/>
      <c r="C26" s="249" t="s">
        <v>662</v>
      </c>
      <c r="D26" s="250"/>
      <c r="E26" s="251"/>
      <c r="F26" s="170">
        <f>IFERROR(F24+F25,"")</f>
        <v>1223.7806617905726</v>
      </c>
      <c r="G26" s="250" t="s">
        <v>663</v>
      </c>
      <c r="H26" s="250"/>
      <c r="I26" s="251"/>
      <c r="J26" s="170">
        <f>IFERROR(J24+J25,"")</f>
        <v>889.77213028553058</v>
      </c>
      <c r="K26" s="157"/>
      <c r="L26" s="157"/>
      <c r="M26" s="157"/>
      <c r="N26" s="157"/>
      <c r="O26" s="157"/>
      <c r="P26" s="157"/>
      <c r="Q26" s="157"/>
    </row>
    <row r="27" spans="1:17" ht="15" thickBot="1" x14ac:dyDescent="0.35">
      <c r="A27" s="171"/>
      <c r="B27" s="157"/>
      <c r="C27" s="157"/>
      <c r="D27" s="157"/>
      <c r="E27" s="157"/>
      <c r="F27" s="157"/>
      <c r="G27" s="157"/>
      <c r="H27" s="157"/>
      <c r="I27" s="157"/>
      <c r="J27" s="157"/>
      <c r="K27" s="157"/>
      <c r="L27" s="157"/>
      <c r="M27" s="157"/>
      <c r="N27" s="157"/>
      <c r="O27" s="157"/>
      <c r="P27" s="157"/>
      <c r="Q27" s="157"/>
    </row>
    <row r="28" spans="1:17" ht="15" thickBot="1" x14ac:dyDescent="0.35">
      <c r="A28" s="171"/>
      <c r="B28" s="156"/>
      <c r="C28" s="246" t="s">
        <v>664</v>
      </c>
      <c r="D28" s="247"/>
      <c r="E28" s="247"/>
      <c r="F28" s="247"/>
      <c r="G28" s="247"/>
      <c r="H28" s="247"/>
      <c r="I28" s="247"/>
      <c r="J28" s="248"/>
      <c r="K28" s="157"/>
      <c r="L28" s="157"/>
      <c r="M28" s="157"/>
      <c r="N28" s="157"/>
      <c r="O28" s="157"/>
      <c r="P28" s="157"/>
      <c r="Q28" s="157"/>
    </row>
    <row r="29" spans="1:17" ht="15" thickBot="1" x14ac:dyDescent="0.35">
      <c r="A29" s="171"/>
      <c r="B29" s="156"/>
      <c r="C29" s="232" t="s">
        <v>652</v>
      </c>
      <c r="D29" s="233"/>
      <c r="E29" s="233"/>
      <c r="F29" s="234"/>
      <c r="G29" s="235" t="s">
        <v>653</v>
      </c>
      <c r="H29" s="236"/>
      <c r="I29" s="236"/>
      <c r="J29" s="237"/>
      <c r="K29" s="157"/>
      <c r="L29" s="157"/>
      <c r="M29" s="157"/>
      <c r="N29" s="157"/>
      <c r="O29" s="157"/>
      <c r="P29" s="157"/>
      <c r="Q29" s="157"/>
    </row>
    <row r="30" spans="1:17" ht="15" thickBot="1" x14ac:dyDescent="0.35">
      <c r="A30" s="171"/>
      <c r="B30" s="158" t="s">
        <v>654</v>
      </c>
      <c r="C30" s="158" t="s">
        <v>655</v>
      </c>
      <c r="D30" s="158" t="s">
        <v>656</v>
      </c>
      <c r="E30" s="158" t="s">
        <v>657</v>
      </c>
      <c r="F30" s="158" t="s">
        <v>658</v>
      </c>
      <c r="G30" s="159" t="s">
        <v>655</v>
      </c>
      <c r="H30" s="159" t="s">
        <v>656</v>
      </c>
      <c r="I30" s="159" t="s">
        <v>657</v>
      </c>
      <c r="J30" s="159" t="s">
        <v>659</v>
      </c>
      <c r="K30" s="157"/>
      <c r="L30" s="157"/>
      <c r="M30" s="157"/>
      <c r="N30" s="157"/>
      <c r="O30" s="157"/>
      <c r="P30" s="157"/>
      <c r="Q30" s="157"/>
    </row>
    <row r="31" spans="1:17" ht="15" thickBot="1" x14ac:dyDescent="0.35">
      <c r="A31" s="171"/>
      <c r="B31" s="160" t="s">
        <v>660</v>
      </c>
      <c r="C31" s="161">
        <f>I13</f>
        <v>491.38123658533226</v>
      </c>
      <c r="D31" s="162">
        <f>IF(D13="","",D13)</f>
        <v>7</v>
      </c>
      <c r="E31" s="162">
        <f>IF(F13="","",F13)</f>
        <v>101</v>
      </c>
      <c r="F31" s="163">
        <f>IFERROR(C31+D31+E31,"")</f>
        <v>599.38123658533232</v>
      </c>
      <c r="G31" s="172">
        <f>J13</f>
        <v>377.40864406047348</v>
      </c>
      <c r="H31" s="146"/>
      <c r="I31" s="164"/>
      <c r="J31" s="163">
        <f>IFERROR(G31+H31+I31,"")</f>
        <v>377.40864406047348</v>
      </c>
      <c r="K31" s="157"/>
      <c r="L31" s="157"/>
      <c r="M31" s="157"/>
      <c r="N31" s="157"/>
      <c r="O31" s="157"/>
      <c r="P31" s="157"/>
      <c r="Q31" s="157"/>
    </row>
    <row r="32" spans="1:17" ht="15" thickBot="1" x14ac:dyDescent="0.35">
      <c r="A32" s="171"/>
      <c r="B32" s="166" t="s">
        <v>661</v>
      </c>
      <c r="C32" s="167">
        <f>I13</f>
        <v>491.38123658533226</v>
      </c>
      <c r="D32" s="146"/>
      <c r="E32" s="168"/>
      <c r="F32" s="169">
        <f>IFERROR(C32+D32+E32,"")</f>
        <v>491.38123658533226</v>
      </c>
      <c r="G32" s="173">
        <f>J13</f>
        <v>377.40864406047348</v>
      </c>
      <c r="H32" s="167">
        <f>IF(E13="","",E13)</f>
        <v>7</v>
      </c>
      <c r="I32" s="168"/>
      <c r="J32" s="169">
        <f>IFERROR(G32+H32+I32,"")</f>
        <v>384.40864406047348</v>
      </c>
      <c r="K32" s="157"/>
      <c r="L32" s="157"/>
      <c r="M32" s="157"/>
      <c r="N32" s="157"/>
      <c r="O32" s="157"/>
      <c r="P32" s="157"/>
      <c r="Q32" s="157"/>
    </row>
    <row r="33" spans="1:17" ht="15" thickBot="1" x14ac:dyDescent="0.35">
      <c r="A33" s="171"/>
      <c r="B33" s="153"/>
      <c r="C33" s="249" t="s">
        <v>665</v>
      </c>
      <c r="D33" s="250"/>
      <c r="E33" s="251"/>
      <c r="F33" s="170">
        <f>IFERROR(F31+F32,"")</f>
        <v>1090.7624731706646</v>
      </c>
      <c r="G33" s="250" t="s">
        <v>666</v>
      </c>
      <c r="H33" s="250"/>
      <c r="I33" s="251"/>
      <c r="J33" s="170">
        <f>IFERROR(J31+J32,"")</f>
        <v>761.81728812094696</v>
      </c>
      <c r="K33" s="157"/>
      <c r="L33" s="157"/>
      <c r="M33" s="157"/>
      <c r="N33" s="157"/>
      <c r="O33" s="157"/>
      <c r="P33" s="157"/>
      <c r="Q33" s="157"/>
    </row>
    <row r="34" spans="1:17" ht="15" thickBot="1" x14ac:dyDescent="0.35">
      <c r="A34" s="171"/>
      <c r="B34" s="157"/>
      <c r="C34" s="157"/>
      <c r="D34" s="157"/>
      <c r="E34" s="157"/>
      <c r="F34" s="157"/>
      <c r="G34" s="157"/>
      <c r="H34" s="157"/>
      <c r="I34" s="157"/>
      <c r="J34" s="157"/>
      <c r="K34" s="157"/>
      <c r="L34" s="157"/>
      <c r="M34" s="157"/>
      <c r="N34" s="157"/>
      <c r="O34" s="157"/>
      <c r="P34" s="157"/>
      <c r="Q34" s="157"/>
    </row>
    <row r="35" spans="1:17" ht="15" thickBot="1" x14ac:dyDescent="0.35">
      <c r="A35" s="171"/>
      <c r="B35" s="156"/>
      <c r="C35" s="246" t="s">
        <v>667</v>
      </c>
      <c r="D35" s="247"/>
      <c r="E35" s="247"/>
      <c r="F35" s="247"/>
      <c r="G35" s="247"/>
      <c r="H35" s="247"/>
      <c r="I35" s="247"/>
      <c r="J35" s="247"/>
      <c r="K35" s="247"/>
      <c r="L35" s="248"/>
      <c r="M35" s="157"/>
      <c r="N35" s="157"/>
      <c r="O35" s="157"/>
      <c r="P35" s="157"/>
      <c r="Q35" s="157"/>
    </row>
    <row r="36" spans="1:17" ht="15" thickBot="1" x14ac:dyDescent="0.35">
      <c r="A36" s="171"/>
      <c r="B36" s="156"/>
      <c r="C36" s="257" t="s">
        <v>652</v>
      </c>
      <c r="D36" s="258"/>
      <c r="E36" s="258"/>
      <c r="F36" s="258"/>
      <c r="G36" s="259"/>
      <c r="H36" s="257" t="s">
        <v>653</v>
      </c>
      <c r="I36" s="258"/>
      <c r="J36" s="258"/>
      <c r="K36" s="258"/>
      <c r="L36" s="259"/>
      <c r="M36" s="157"/>
      <c r="N36" s="157"/>
      <c r="O36" s="157"/>
      <c r="P36" s="157"/>
      <c r="Q36" s="157"/>
    </row>
    <row r="37" spans="1:17" ht="15" thickBot="1" x14ac:dyDescent="0.35">
      <c r="A37" s="171"/>
      <c r="B37" s="158" t="s">
        <v>654</v>
      </c>
      <c r="C37" s="158" t="s">
        <v>655</v>
      </c>
      <c r="D37" s="158" t="s">
        <v>656</v>
      </c>
      <c r="E37" s="158" t="s">
        <v>657</v>
      </c>
      <c r="F37" s="158" t="s">
        <v>668</v>
      </c>
      <c r="G37" s="158" t="s">
        <v>658</v>
      </c>
      <c r="H37" s="158" t="s">
        <v>655</v>
      </c>
      <c r="I37" s="158" t="s">
        <v>656</v>
      </c>
      <c r="J37" s="158" t="s">
        <v>657</v>
      </c>
      <c r="K37" s="158" t="s">
        <v>668</v>
      </c>
      <c r="L37" s="158" t="s">
        <v>659</v>
      </c>
      <c r="M37" s="157"/>
      <c r="N37" s="157"/>
      <c r="O37" s="157"/>
      <c r="P37" s="157"/>
      <c r="Q37" s="157"/>
    </row>
    <row r="38" spans="1:17" ht="15" thickBot="1" x14ac:dyDescent="0.35">
      <c r="A38" s="171"/>
      <c r="B38" s="174" t="s">
        <v>660</v>
      </c>
      <c r="C38" s="161">
        <f>I15</f>
        <v>493.11100499647364</v>
      </c>
      <c r="D38" s="175">
        <f>IF(D15="","",D15)</f>
        <v>7</v>
      </c>
      <c r="E38" s="162">
        <f>IF(F15="","",F15)</f>
        <v>98</v>
      </c>
      <c r="F38" s="162">
        <f>IF(G15="","",G15)</f>
        <v>242</v>
      </c>
      <c r="G38" s="163">
        <f>IFERROR(F38+C38+D38+E38,"")</f>
        <v>840.11100499647364</v>
      </c>
      <c r="H38" s="176">
        <f>J15</f>
        <v>378.23745009742072</v>
      </c>
      <c r="I38" s="146"/>
      <c r="J38" s="177"/>
      <c r="K38" s="178"/>
      <c r="L38" s="163">
        <f>IFERROR(K38+H38+I38+J38,"")</f>
        <v>378.23745009742072</v>
      </c>
      <c r="M38" s="157"/>
      <c r="N38" s="157"/>
      <c r="O38" s="157"/>
      <c r="P38" s="157"/>
      <c r="Q38" s="157"/>
    </row>
    <row r="39" spans="1:17" ht="15" thickBot="1" x14ac:dyDescent="0.35">
      <c r="A39" s="171"/>
      <c r="B39" s="179" t="s">
        <v>661</v>
      </c>
      <c r="C39" s="180">
        <f>I15</f>
        <v>493.11100499647364</v>
      </c>
      <c r="D39" s="146"/>
      <c r="E39" s="181"/>
      <c r="F39" s="168"/>
      <c r="G39" s="169">
        <f>IFERROR(F39+C39+D39+E39,"")</f>
        <v>493.11100499647364</v>
      </c>
      <c r="H39" s="167">
        <f>J15</f>
        <v>378.23745009742072</v>
      </c>
      <c r="I39" s="182">
        <f>IF(E15="","",E15)</f>
        <v>7</v>
      </c>
      <c r="J39" s="168"/>
      <c r="K39" s="183">
        <f>IF(G15="","",G15)</f>
        <v>242</v>
      </c>
      <c r="L39" s="169">
        <f>IFERROR(K39+H39+I39+J39,"")</f>
        <v>627.23745009742072</v>
      </c>
      <c r="M39" s="157"/>
      <c r="N39" s="157"/>
      <c r="O39" s="157"/>
      <c r="P39" s="157"/>
      <c r="Q39" s="157"/>
    </row>
    <row r="40" spans="1:17" ht="15" thickBot="1" x14ac:dyDescent="0.35">
      <c r="A40" s="171"/>
      <c r="B40" s="184"/>
      <c r="C40" s="260" t="s">
        <v>669</v>
      </c>
      <c r="D40" s="261"/>
      <c r="E40" s="261"/>
      <c r="F40" s="262"/>
      <c r="G40" s="170">
        <f>IFERROR(G38+G39,"")</f>
        <v>1333.2220099929473</v>
      </c>
      <c r="H40" s="260" t="s">
        <v>670</v>
      </c>
      <c r="I40" s="261"/>
      <c r="J40" s="261"/>
      <c r="K40" s="262"/>
      <c r="L40" s="170">
        <f>IFERROR(L38+L39,"")</f>
        <v>1005.4749001948414</v>
      </c>
      <c r="M40" s="157"/>
      <c r="N40" s="157"/>
      <c r="O40" s="157"/>
      <c r="P40" s="157"/>
      <c r="Q40" s="157"/>
    </row>
    <row r="41" spans="1:17" ht="15" thickBot="1" x14ac:dyDescent="0.35">
      <c r="A41" s="171"/>
      <c r="B41" s="184"/>
      <c r="C41" s="184"/>
      <c r="D41" s="184"/>
      <c r="E41" s="184"/>
      <c r="F41" s="184"/>
      <c r="G41" s="184"/>
      <c r="H41" s="184"/>
      <c r="I41" s="184"/>
      <c r="J41" s="184"/>
      <c r="K41" s="184"/>
      <c r="L41" s="184"/>
      <c r="M41" s="184"/>
      <c r="N41" s="184"/>
      <c r="O41" s="184"/>
      <c r="P41" s="184"/>
      <c r="Q41" s="184"/>
    </row>
    <row r="42" spans="1:17" ht="15" thickBot="1" x14ac:dyDescent="0.35">
      <c r="A42" s="189"/>
      <c r="B42" s="252" t="s">
        <v>671</v>
      </c>
      <c r="C42" s="253"/>
      <c r="D42" s="253"/>
      <c r="E42" s="253"/>
      <c r="F42" s="253"/>
      <c r="G42" s="253"/>
      <c r="H42" s="253"/>
      <c r="I42" s="253"/>
      <c r="J42" s="253"/>
      <c r="K42" s="253"/>
      <c r="L42" s="254"/>
      <c r="M42" s="188"/>
      <c r="N42" s="188"/>
      <c r="O42" s="188"/>
      <c r="P42" s="188"/>
      <c r="Q42" s="188"/>
    </row>
    <row r="43" spans="1:17" ht="15" thickBot="1" x14ac:dyDescent="0.35">
      <c r="A43" s="189"/>
      <c r="B43" s="186"/>
      <c r="C43" s="186"/>
      <c r="D43" s="186"/>
      <c r="E43" s="186"/>
      <c r="F43" s="186"/>
      <c r="G43" s="186"/>
      <c r="H43" s="186"/>
      <c r="I43" s="186"/>
      <c r="J43" s="186"/>
      <c r="K43" s="186"/>
      <c r="L43" s="186"/>
      <c r="M43" s="188"/>
      <c r="N43" s="188"/>
      <c r="O43" s="188"/>
      <c r="P43" s="188"/>
      <c r="Q43" s="188"/>
    </row>
    <row r="44" spans="1:17" ht="15" thickBot="1" x14ac:dyDescent="0.35">
      <c r="A44" s="189"/>
      <c r="B44" s="255" t="s">
        <v>672</v>
      </c>
      <c r="C44" s="264"/>
      <c r="D44" s="187"/>
      <c r="E44" s="187"/>
      <c r="F44" s="187"/>
      <c r="G44" s="187"/>
      <c r="H44" s="187"/>
      <c r="I44" s="187"/>
      <c r="J44" s="187"/>
      <c r="K44" s="187"/>
      <c r="L44" s="187"/>
      <c r="M44" s="188"/>
      <c r="N44" s="188"/>
      <c r="O44" s="188"/>
      <c r="P44" s="188"/>
      <c r="Q44" s="188"/>
    </row>
    <row r="45" spans="1:17" x14ac:dyDescent="0.3">
      <c r="A45" s="189"/>
      <c r="B45" s="193" t="s">
        <v>243</v>
      </c>
      <c r="C45" s="197">
        <f>$C$11*(CalcSummary!J10 + CalcSummary!EE10) + $C$13*(CalcSummary!J11 + CalcSummary!EE11) + $C$15*(CalcSummary!J12 + CalcSummary!EE12)</f>
        <v>8.019464609766894</v>
      </c>
      <c r="D45" s="188"/>
      <c r="E45" s="188"/>
      <c r="F45" s="188"/>
      <c r="G45" s="188"/>
      <c r="H45" s="188"/>
      <c r="I45" s="188"/>
      <c r="J45" s="188"/>
      <c r="K45" s="188"/>
      <c r="L45" s="188"/>
      <c r="M45" s="188"/>
      <c r="N45" s="188"/>
      <c r="O45" s="188"/>
      <c r="P45" s="188"/>
      <c r="Q45" s="188"/>
    </row>
    <row r="46" spans="1:17" x14ac:dyDescent="0.3">
      <c r="A46" s="189"/>
      <c r="B46" s="190" t="s">
        <v>245</v>
      </c>
      <c r="C46" s="197">
        <f>$C$11*(CalcSummary!K10 + CalcSummary!EF10) + $C$13*(CalcSummary!K11 + CalcSummary!EF11) + $C$15*(CalcSummary!K12 + CalcSummary!EF12)</f>
        <v>7.5117849366783354</v>
      </c>
      <c r="D46" s="188"/>
      <c r="E46" s="188"/>
      <c r="F46" s="188"/>
      <c r="G46" s="188"/>
      <c r="H46" s="188"/>
      <c r="I46" s="188"/>
      <c r="J46" s="188"/>
      <c r="K46" s="188"/>
      <c r="L46" s="188"/>
      <c r="M46" s="188"/>
      <c r="N46" s="188"/>
      <c r="O46" s="188"/>
      <c r="P46" s="188"/>
      <c r="Q46" s="188"/>
    </row>
    <row r="47" spans="1:17" x14ac:dyDescent="0.3">
      <c r="A47" s="189"/>
      <c r="B47" s="190" t="s">
        <v>244</v>
      </c>
      <c r="C47" s="197">
        <f>$C$11*(CalcSummary!L10 + CalcSummary!EG10) + $C$13*(CalcSummary!L11 + CalcSummary!EG11) + $C$15*(CalcSummary!L12 + CalcSummary!EG12)</f>
        <v>6.0925027451280362</v>
      </c>
      <c r="D47" s="188"/>
      <c r="E47" s="188"/>
      <c r="F47" s="188"/>
      <c r="G47" s="188"/>
      <c r="H47" s="188"/>
      <c r="I47" s="188"/>
      <c r="J47" s="188"/>
      <c r="K47" s="188"/>
      <c r="L47" s="188"/>
      <c r="M47" s="188"/>
      <c r="N47" s="188"/>
      <c r="O47" s="188"/>
      <c r="P47" s="188"/>
      <c r="Q47" s="188"/>
    </row>
    <row r="48" spans="1:17" x14ac:dyDescent="0.3">
      <c r="A48" s="189"/>
      <c r="B48" s="190" t="s">
        <v>246</v>
      </c>
      <c r="C48" s="197">
        <f>$C$11*(CalcSummary!M10 + CalcSummary!EH10) + $C$13*(CalcSummary!M11 + CalcSummary!EH11) + $C$15*(CalcSummary!M12 + CalcSummary!EH12)</f>
        <v>1.312003207341329</v>
      </c>
      <c r="D48" s="188"/>
      <c r="E48" s="188"/>
      <c r="F48" s="188"/>
      <c r="G48" s="188"/>
      <c r="H48" s="188"/>
      <c r="I48" s="188"/>
      <c r="J48" s="188"/>
      <c r="K48" s="188"/>
      <c r="L48" s="188"/>
      <c r="M48" s="188"/>
      <c r="N48" s="188"/>
      <c r="O48" s="188"/>
      <c r="P48" s="188"/>
      <c r="Q48" s="188"/>
    </row>
    <row r="49" spans="1:17" x14ac:dyDescent="0.3">
      <c r="A49" s="189"/>
      <c r="B49" s="190" t="s">
        <v>247</v>
      </c>
      <c r="C49" s="197">
        <f>$C$11*(CalcSummary!N10 + CalcSummary!EI10) + $C$13*(CalcSummary!N11 + CalcSummary!EI11) + $C$15*(CalcSummary!N12 + CalcSummary!EI12)</f>
        <v>5.6600840748254893</v>
      </c>
      <c r="D49" s="188"/>
      <c r="E49" s="188"/>
      <c r="F49" s="188"/>
      <c r="G49" s="188"/>
      <c r="H49" s="188"/>
      <c r="I49" s="188"/>
      <c r="J49" s="188"/>
      <c r="K49" s="188"/>
      <c r="L49" s="188"/>
      <c r="M49" s="188"/>
      <c r="N49" s="188"/>
      <c r="O49" s="188"/>
      <c r="P49" s="188"/>
      <c r="Q49" s="188"/>
    </row>
    <row r="50" spans="1:17" x14ac:dyDescent="0.3">
      <c r="A50" s="157"/>
      <c r="B50" s="190" t="s">
        <v>248</v>
      </c>
      <c r="C50" s="197">
        <f>$C$11*(CalcSummary!O10 + CalcSummary!EJ10) + $C$13*(CalcSummary!O11 + CalcSummary!EJ11) + $C$15*(CalcSummary!O12 + CalcSummary!EJ12)</f>
        <v>6.0913161372773832</v>
      </c>
      <c r="D50" s="188"/>
      <c r="E50" s="188"/>
      <c r="F50" s="188"/>
      <c r="G50" s="188"/>
      <c r="H50" s="188"/>
      <c r="I50" s="188"/>
      <c r="J50" s="188"/>
      <c r="K50" s="188"/>
      <c r="L50" s="188"/>
      <c r="M50" s="188"/>
      <c r="N50" s="188"/>
      <c r="O50" s="188"/>
      <c r="P50" s="188"/>
      <c r="Q50" s="188"/>
    </row>
    <row r="51" spans="1:17" x14ac:dyDescent="0.3">
      <c r="A51" s="157"/>
      <c r="B51" s="190" t="s">
        <v>249</v>
      </c>
      <c r="C51" s="197">
        <f>$C$11*(CalcSummary!P10 + CalcSummary!EK10) + $C$13*(CalcSummary!P11 + CalcSummary!EK11) + $C$15*(CalcSummary!P12 + CalcSummary!EK12)</f>
        <v>2.1740607937251681</v>
      </c>
      <c r="D51" s="188"/>
      <c r="E51" s="188"/>
      <c r="F51" s="188"/>
      <c r="G51" s="188"/>
      <c r="H51" s="188"/>
      <c r="I51" s="188"/>
      <c r="J51" s="188"/>
      <c r="K51" s="188"/>
      <c r="L51" s="188"/>
      <c r="M51" s="188"/>
      <c r="N51" s="188"/>
      <c r="O51" s="188"/>
      <c r="P51" s="188"/>
      <c r="Q51" s="188"/>
    </row>
    <row r="52" spans="1:17" x14ac:dyDescent="0.3">
      <c r="A52" s="157"/>
      <c r="B52" s="190" t="s">
        <v>250</v>
      </c>
      <c r="C52" s="197">
        <f>$C$11*(CalcSummary!Q10 + CalcSummary!EL10) + $C$13*(CalcSummary!Q11 + CalcSummary!EL11) + $C$15*(CalcSummary!Q12 + CalcSummary!EL12)</f>
        <v>8.5484320876428974</v>
      </c>
      <c r="D52" s="188"/>
      <c r="E52" s="188"/>
      <c r="F52" s="188"/>
      <c r="G52" s="188"/>
      <c r="H52" s="188"/>
      <c r="I52" s="188"/>
      <c r="J52" s="188"/>
      <c r="K52" s="188"/>
      <c r="L52" s="188"/>
      <c r="M52" s="188"/>
      <c r="N52" s="188"/>
      <c r="O52" s="188"/>
      <c r="P52" s="188"/>
      <c r="Q52" s="188"/>
    </row>
    <row r="53" spans="1:17" x14ac:dyDescent="0.3">
      <c r="A53" s="157"/>
      <c r="B53" s="190" t="s">
        <v>251</v>
      </c>
      <c r="C53" s="197">
        <f>$C$11*(CalcSummary!R10 + CalcSummary!EM10) + $C$13*(CalcSummary!R11 + CalcSummary!EM11) + $C$15*(CalcSummary!R12 + CalcSummary!EM12)</f>
        <v>13.660774025345273</v>
      </c>
      <c r="D53" s="188"/>
      <c r="E53" s="188"/>
      <c r="F53" s="188"/>
      <c r="G53" s="188"/>
      <c r="H53" s="188"/>
      <c r="I53" s="188"/>
      <c r="J53" s="188"/>
      <c r="K53" s="188"/>
      <c r="L53" s="188"/>
      <c r="M53" s="188"/>
      <c r="N53" s="188"/>
      <c r="O53" s="188"/>
      <c r="P53" s="188"/>
      <c r="Q53" s="188"/>
    </row>
    <row r="54" spans="1:17" x14ac:dyDescent="0.3">
      <c r="A54" s="157"/>
      <c r="B54" s="190" t="s">
        <v>252</v>
      </c>
      <c r="C54" s="198">
        <f>$C$11*(CalcSummary!S10 + CalcSummary!EN10) + $C$13*(CalcSummary!S11 + CalcSummary!EN11) + $C$15*(CalcSummary!S12 + CalcSummary!EN12)</f>
        <v>24.165751431334492</v>
      </c>
      <c r="D54" s="157"/>
      <c r="E54" s="157"/>
      <c r="F54" s="157"/>
      <c r="G54" s="157"/>
      <c r="H54" s="157"/>
      <c r="I54" s="157"/>
      <c r="J54" s="157"/>
      <c r="K54" s="157"/>
      <c r="L54" s="157"/>
      <c r="M54" s="157"/>
      <c r="N54" s="157"/>
      <c r="O54" s="157"/>
      <c r="P54" s="157"/>
      <c r="Q54" s="157"/>
    </row>
    <row r="55" spans="1:17" x14ac:dyDescent="0.3">
      <c r="A55" s="157"/>
      <c r="B55" s="190" t="s">
        <v>253</v>
      </c>
      <c r="C55" s="198">
        <f>$C$11*(CalcSummary!T10 + CalcSummary!EO10) + $C$13*(CalcSummary!T11 + CalcSummary!EO11) + $C$15*(CalcSummary!T12 + CalcSummary!EO12)</f>
        <v>22.898037517129133</v>
      </c>
      <c r="D55" s="157"/>
      <c r="E55" s="157"/>
      <c r="F55" s="157"/>
      <c r="G55" s="157"/>
      <c r="H55" s="157"/>
      <c r="I55" s="157"/>
      <c r="J55" s="157"/>
      <c r="K55" s="157"/>
      <c r="L55" s="157"/>
      <c r="M55" s="157"/>
      <c r="N55" s="157"/>
      <c r="O55" s="157"/>
      <c r="P55" s="157"/>
      <c r="Q55" s="157"/>
    </row>
    <row r="56" spans="1:17" x14ac:dyDescent="0.3">
      <c r="A56" s="157"/>
      <c r="B56" s="190" t="s">
        <v>254</v>
      </c>
      <c r="C56" s="198">
        <f>$C$11*(CalcSummary!U10 + CalcSummary!EP10) + $C$13*(CalcSummary!U11 + CalcSummary!EP11) + $C$15*(CalcSummary!U12 + CalcSummary!EP12)</f>
        <v>28.919771379668639</v>
      </c>
      <c r="D56" s="157"/>
      <c r="E56" s="157"/>
      <c r="F56" s="157"/>
      <c r="G56" s="157"/>
      <c r="H56" s="157"/>
      <c r="I56" s="157"/>
      <c r="J56" s="157"/>
      <c r="K56" s="157"/>
      <c r="L56" s="157"/>
      <c r="M56" s="157"/>
      <c r="N56" s="157"/>
      <c r="O56" s="157"/>
      <c r="P56" s="157"/>
      <c r="Q56" s="157"/>
    </row>
    <row r="57" spans="1:17" x14ac:dyDescent="0.3">
      <c r="A57" s="157"/>
      <c r="B57" s="190" t="s">
        <v>255</v>
      </c>
      <c r="C57" s="198">
        <f>$C$11*(CalcSummary!V10 + CalcSummary!EQ10) + $C$13*(CalcSummary!V11 + CalcSummary!EQ11) + $C$15*(CalcSummary!V12 + CalcSummary!EQ12)</f>
        <v>25.926924068020206</v>
      </c>
      <c r="D57" s="157"/>
      <c r="E57" s="157"/>
      <c r="F57" s="157"/>
      <c r="G57" s="157"/>
      <c r="H57" s="157"/>
      <c r="I57" s="157"/>
      <c r="J57" s="157"/>
      <c r="K57" s="157"/>
      <c r="L57" s="157"/>
      <c r="M57" s="157"/>
      <c r="N57" s="157"/>
      <c r="O57" s="157"/>
      <c r="P57" s="157"/>
      <c r="Q57" s="157"/>
    </row>
    <row r="58" spans="1:17" x14ac:dyDescent="0.3">
      <c r="A58" s="157"/>
      <c r="B58" s="190" t="s">
        <v>256</v>
      </c>
      <c r="C58" s="198">
        <f>$C$11*(CalcSummary!W10 + CalcSummary!ER10) + $C$13*(CalcSummary!W11 + CalcSummary!ER11) + $C$15*(CalcSummary!W12 + CalcSummary!ER12)</f>
        <v>41.809857549526072</v>
      </c>
      <c r="D58" s="157"/>
      <c r="E58" s="157"/>
      <c r="F58" s="157"/>
      <c r="G58" s="157"/>
      <c r="H58" s="157"/>
      <c r="I58" s="157"/>
      <c r="J58" s="157"/>
      <c r="K58" s="157"/>
      <c r="L58" s="157"/>
      <c r="M58" s="157"/>
      <c r="N58" s="157"/>
      <c r="O58" s="157"/>
      <c r="P58" s="157"/>
      <c r="Q58" s="157"/>
    </row>
    <row r="59" spans="1:17" x14ac:dyDescent="0.3">
      <c r="A59" s="157"/>
      <c r="B59" s="190" t="s">
        <v>257</v>
      </c>
      <c r="C59" s="198">
        <f>$C$11*(CalcSummary!X10 + CalcSummary!ES10) + $C$13*(CalcSummary!X11 + CalcSummary!ES11) + $C$15*(CalcSummary!X12 + CalcSummary!ES12)</f>
        <v>75.282839353327233</v>
      </c>
      <c r="D59" s="157"/>
      <c r="E59" s="157"/>
      <c r="F59" s="157"/>
      <c r="G59" s="157"/>
      <c r="H59" s="157"/>
      <c r="I59" s="157"/>
      <c r="J59" s="157"/>
      <c r="K59" s="157"/>
      <c r="L59" s="157"/>
      <c r="M59" s="157"/>
      <c r="N59" s="157"/>
      <c r="O59" s="157"/>
      <c r="P59" s="157"/>
      <c r="Q59" s="157"/>
    </row>
    <row r="60" spans="1:17" x14ac:dyDescent="0.3">
      <c r="A60" s="157"/>
      <c r="B60" s="190" t="s">
        <v>258</v>
      </c>
      <c r="C60" s="198">
        <f>$C$11*(CalcSummary!Y10 + CalcSummary!ET10) + $C$13*(CalcSummary!Y11 + CalcSummary!ET11) + $C$15*(CalcSummary!Y12 + CalcSummary!ET12)</f>
        <v>85.237285415646767</v>
      </c>
      <c r="D60" s="157"/>
      <c r="E60" s="157"/>
      <c r="F60" s="157"/>
      <c r="G60" s="157"/>
      <c r="H60" s="157"/>
      <c r="I60" s="157"/>
      <c r="J60" s="157"/>
      <c r="K60" s="157"/>
      <c r="L60" s="157"/>
      <c r="M60" s="157"/>
      <c r="N60" s="157"/>
      <c r="O60" s="157"/>
      <c r="P60" s="157"/>
      <c r="Q60" s="157"/>
    </row>
    <row r="61" spans="1:17" x14ac:dyDescent="0.3">
      <c r="A61" s="157"/>
      <c r="B61" s="190" t="s">
        <v>259</v>
      </c>
      <c r="C61" s="198">
        <f>$C$11*(CalcSummary!Z10 + CalcSummary!EU10) + $C$13*(CalcSummary!Z11 + CalcSummary!EU11) + $C$15*(CalcSummary!Z12 + CalcSummary!EU12)</f>
        <v>98.657063946478971</v>
      </c>
      <c r="D61" s="157"/>
      <c r="E61" s="157"/>
      <c r="F61" s="157"/>
      <c r="G61" s="157"/>
      <c r="H61" s="157"/>
      <c r="I61" s="157"/>
      <c r="J61" s="157"/>
      <c r="K61" s="157"/>
      <c r="L61" s="157"/>
      <c r="M61" s="157"/>
      <c r="N61" s="157"/>
      <c r="O61" s="157"/>
      <c r="P61" s="157"/>
      <c r="Q61" s="157"/>
    </row>
    <row r="62" spans="1:17" x14ac:dyDescent="0.3">
      <c r="A62" s="157"/>
      <c r="B62" s="190" t="s">
        <v>260</v>
      </c>
      <c r="C62" s="198">
        <f>$C$11*(CalcSummary!AA10 + CalcSummary!EV10) + $C$13*(CalcSummary!AA11 + CalcSummary!EV11) + $C$15*(CalcSummary!AA12 + CalcSummary!EV12)</f>
        <v>122.02428073866891</v>
      </c>
      <c r="D62" s="157"/>
      <c r="E62" s="157"/>
      <c r="F62" s="157"/>
      <c r="G62" s="157"/>
      <c r="H62" s="157"/>
      <c r="I62" s="157"/>
      <c r="J62" s="157"/>
      <c r="K62" s="157"/>
      <c r="L62" s="157"/>
      <c r="M62" s="157"/>
      <c r="N62" s="157"/>
      <c r="O62" s="157"/>
      <c r="P62" s="157"/>
      <c r="Q62" s="157"/>
    </row>
    <row r="63" spans="1:17" x14ac:dyDescent="0.3">
      <c r="A63" s="157"/>
      <c r="B63" s="190" t="s">
        <v>261</v>
      </c>
      <c r="C63" s="198">
        <f>$C$11*(CalcSummary!AB10 + CalcSummary!EW10) + $C$13*(CalcSummary!AB11 + CalcSummary!EW11) + $C$15*(CalcSummary!AB12 + CalcSummary!EW12)</f>
        <v>156.18572983152151</v>
      </c>
      <c r="D63" s="157"/>
      <c r="E63" s="157"/>
      <c r="F63" s="157"/>
      <c r="G63" s="157"/>
      <c r="H63" s="157"/>
      <c r="I63" s="157"/>
      <c r="J63" s="157"/>
      <c r="K63" s="157"/>
      <c r="L63" s="157"/>
      <c r="M63" s="157"/>
      <c r="N63" s="157"/>
      <c r="O63" s="157"/>
      <c r="P63" s="157"/>
      <c r="Q63" s="157"/>
    </row>
    <row r="64" spans="1:17" x14ac:dyDescent="0.3">
      <c r="A64" s="157"/>
      <c r="B64" s="190" t="s">
        <v>262</v>
      </c>
      <c r="C64" s="198">
        <f>$C$11*(CalcSummary!AC10 + CalcSummary!EX10) + $C$13*(CalcSummary!AC11 + CalcSummary!EX11) + $C$15*(CalcSummary!AC12 + CalcSummary!EX12)</f>
        <v>164.81322734264259</v>
      </c>
      <c r="D64" s="157"/>
      <c r="E64" s="157"/>
      <c r="F64" s="157"/>
      <c r="G64" s="157"/>
      <c r="H64" s="157"/>
      <c r="I64" s="157"/>
      <c r="J64" s="157"/>
      <c r="K64" s="157"/>
      <c r="L64" s="157"/>
      <c r="M64" s="157"/>
      <c r="N64" s="157"/>
      <c r="O64" s="157"/>
      <c r="P64" s="157"/>
      <c r="Q64" s="157"/>
    </row>
    <row r="65" spans="1:17" x14ac:dyDescent="0.3">
      <c r="A65" s="157"/>
      <c r="B65" s="190" t="s">
        <v>263</v>
      </c>
      <c r="C65" s="198">
        <f>$C$11*(CalcSummary!AD10 + CalcSummary!EY10) + $C$13*(CalcSummary!AD11 + CalcSummary!EY11) + $C$15*(CalcSummary!AD12 + CalcSummary!EY12)</f>
        <v>245.5808838151209</v>
      </c>
      <c r="D65" s="157"/>
      <c r="E65" s="157"/>
      <c r="F65" s="157"/>
      <c r="G65" s="157"/>
      <c r="H65" s="157"/>
      <c r="I65" s="157"/>
      <c r="J65" s="157"/>
      <c r="K65" s="157"/>
      <c r="L65" s="157"/>
      <c r="M65" s="157"/>
      <c r="N65" s="157"/>
      <c r="O65" s="157"/>
      <c r="P65" s="157"/>
      <c r="Q65" s="157"/>
    </row>
    <row r="66" spans="1:17" x14ac:dyDescent="0.3">
      <c r="A66" s="157"/>
      <c r="B66" s="190" t="s">
        <v>264</v>
      </c>
      <c r="C66" s="198">
        <f>$C$11*(CalcSummary!AE10 + CalcSummary!EZ10) + $C$13*(CalcSummary!AE11 + CalcSummary!EZ11) + $C$15*(CalcSummary!AE12 + CalcSummary!EZ12)</f>
        <v>353.33819863949088</v>
      </c>
      <c r="D66" s="157"/>
      <c r="E66" s="157"/>
      <c r="F66" s="157"/>
      <c r="G66" s="157"/>
      <c r="H66" s="157"/>
      <c r="I66" s="157"/>
      <c r="J66" s="157"/>
      <c r="K66" s="157"/>
      <c r="L66" s="157"/>
      <c r="M66" s="157"/>
      <c r="N66" s="157"/>
      <c r="O66" s="157"/>
      <c r="P66" s="157"/>
      <c r="Q66" s="157"/>
    </row>
    <row r="67" spans="1:17" x14ac:dyDescent="0.3">
      <c r="A67" s="157"/>
      <c r="B67" s="190" t="s">
        <v>265</v>
      </c>
      <c r="C67" s="198">
        <f>$C$11*(CalcSummary!AF10 + CalcSummary!FA10) + $C$13*(CalcSummary!AF11 + CalcSummary!FA11) + $C$15*(CalcSummary!AF12 + CalcSummary!FA12)</f>
        <v>361.13464006874051</v>
      </c>
      <c r="D67" s="157"/>
      <c r="E67" s="157"/>
      <c r="F67" s="157"/>
      <c r="G67" s="157"/>
      <c r="H67" s="157"/>
      <c r="I67" s="157"/>
      <c r="J67" s="157"/>
      <c r="K67" s="157"/>
      <c r="L67" s="157"/>
      <c r="M67" s="157"/>
      <c r="N67" s="157"/>
      <c r="O67" s="157"/>
      <c r="P67" s="157"/>
      <c r="Q67" s="157"/>
    </row>
    <row r="68" spans="1:17" x14ac:dyDescent="0.3">
      <c r="A68" s="157"/>
      <c r="B68" s="190" t="s">
        <v>266</v>
      </c>
      <c r="C68" s="198">
        <f>$C$11*(CalcSummary!AG10 + CalcSummary!FB10) + $C$13*(CalcSummary!AG11 + CalcSummary!FB11) + $C$15*(CalcSummary!AG12 + CalcSummary!FB12)</f>
        <v>311.84680165676383</v>
      </c>
      <c r="D68" s="157"/>
      <c r="E68" s="157"/>
      <c r="F68" s="157"/>
      <c r="G68" s="157"/>
      <c r="H68" s="157"/>
      <c r="I68" s="157"/>
      <c r="J68" s="157"/>
      <c r="K68" s="157"/>
      <c r="L68" s="157"/>
      <c r="M68" s="157"/>
      <c r="N68" s="157"/>
      <c r="O68" s="157"/>
      <c r="P68" s="157"/>
      <c r="Q68" s="157"/>
    </row>
    <row r="69" spans="1:17" x14ac:dyDescent="0.3">
      <c r="A69" s="157"/>
      <c r="B69" s="190" t="s">
        <v>267</v>
      </c>
      <c r="C69" s="198">
        <f>$C$11*(CalcSummary!AH10 + CalcSummary!FC10) + $C$13*(CalcSummary!AH11 + CalcSummary!FC11) + $C$15*(CalcSummary!AH12 + CalcSummary!FC12)</f>
        <v>353.18170665022768</v>
      </c>
      <c r="D69" s="157"/>
      <c r="E69" s="157"/>
      <c r="F69" s="157"/>
      <c r="G69" s="157"/>
      <c r="H69" s="157"/>
      <c r="I69" s="157"/>
      <c r="J69" s="157"/>
      <c r="K69" s="157"/>
      <c r="L69" s="157"/>
      <c r="M69" s="157"/>
      <c r="N69" s="157"/>
      <c r="O69" s="157"/>
      <c r="P69" s="157"/>
      <c r="Q69" s="157"/>
    </row>
    <row r="70" spans="1:17" x14ac:dyDescent="0.3">
      <c r="A70" s="157"/>
      <c r="B70" s="190" t="s">
        <v>268</v>
      </c>
      <c r="C70" s="198">
        <f>$C$11*(CalcSummary!AI10 + CalcSummary!FD10) + $C$13*(CalcSummary!AI11 + CalcSummary!FD11) + $C$15*(CalcSummary!AI12 + CalcSummary!FD12)</f>
        <v>290.05651897194963</v>
      </c>
      <c r="D70" s="157"/>
      <c r="E70" s="157"/>
      <c r="F70" s="157"/>
      <c r="G70" s="157"/>
      <c r="H70" s="157"/>
      <c r="I70" s="157"/>
      <c r="J70" s="157"/>
      <c r="K70" s="157"/>
      <c r="L70" s="157"/>
      <c r="M70" s="157"/>
      <c r="N70" s="157"/>
      <c r="O70" s="157"/>
      <c r="P70" s="157"/>
      <c r="Q70" s="157"/>
    </row>
    <row r="71" spans="1:17" x14ac:dyDescent="0.3">
      <c r="A71" s="157"/>
      <c r="B71" s="190" t="s">
        <v>269</v>
      </c>
      <c r="C71" s="198">
        <f>$C$11*(CalcSummary!AJ10 + CalcSummary!FE10) + $C$13*(CalcSummary!AJ11 + CalcSummary!FE11) + $C$15*(CalcSummary!AJ12 + CalcSummary!FE12)</f>
        <v>174.7429101688015</v>
      </c>
      <c r="D71" s="157"/>
      <c r="E71" s="157"/>
      <c r="F71" s="157"/>
      <c r="G71" s="157"/>
      <c r="H71" s="157"/>
      <c r="I71" s="157"/>
      <c r="J71" s="157"/>
      <c r="K71" s="157"/>
      <c r="L71" s="157"/>
      <c r="M71" s="157"/>
      <c r="N71" s="157"/>
      <c r="O71" s="157"/>
      <c r="P71" s="157"/>
      <c r="Q71" s="157"/>
    </row>
    <row r="72" spans="1:17" x14ac:dyDescent="0.3">
      <c r="A72" s="157"/>
      <c r="B72" s="190" t="s">
        <v>270</v>
      </c>
      <c r="C72" s="198">
        <f>$C$11*(CalcSummary!AK10 + CalcSummary!FF10) + $C$13*(CalcSummary!AK11 + CalcSummary!FF11) + $C$15*(CalcSummary!AK12 + CalcSummary!FF12)</f>
        <v>132.9136115503955</v>
      </c>
      <c r="D72" s="157"/>
      <c r="E72" s="157"/>
      <c r="F72" s="157"/>
      <c r="G72" s="157"/>
      <c r="H72" s="157"/>
      <c r="I72" s="157"/>
      <c r="J72" s="157"/>
      <c r="K72" s="157"/>
      <c r="L72" s="157"/>
      <c r="M72" s="157"/>
      <c r="N72" s="157"/>
      <c r="O72" s="157"/>
      <c r="P72" s="157"/>
      <c r="Q72" s="157"/>
    </row>
    <row r="73" spans="1:17" x14ac:dyDescent="0.3">
      <c r="A73" s="157"/>
      <c r="B73" s="190" t="s">
        <v>271</v>
      </c>
      <c r="C73" s="198">
        <f>$C$11*(CalcSummary!AL10 + CalcSummary!FG10) + $C$13*(CalcSummary!AL11 + CalcSummary!FG11) + $C$15*(CalcSummary!AL12 + CalcSummary!FG12)</f>
        <v>65.836011424643459</v>
      </c>
      <c r="D73" s="157"/>
      <c r="E73" s="157"/>
      <c r="F73" s="157"/>
      <c r="G73" s="157"/>
      <c r="H73" s="157"/>
      <c r="I73" s="157"/>
      <c r="J73" s="157"/>
      <c r="K73" s="157"/>
      <c r="L73" s="157"/>
      <c r="M73" s="157"/>
      <c r="N73" s="157"/>
      <c r="O73" s="157"/>
      <c r="P73" s="157"/>
      <c r="Q73" s="157"/>
    </row>
    <row r="74" spans="1:17" x14ac:dyDescent="0.3">
      <c r="A74" s="157"/>
      <c r="B74" s="190" t="s">
        <v>272</v>
      </c>
      <c r="C74" s="198">
        <f>$C$11*(CalcSummary!AM10 + CalcSummary!FH10) + $C$13*(CalcSummary!AM11 + CalcSummary!FH11) + $C$15*(CalcSummary!AM12 + CalcSummary!FH12)</f>
        <v>59.458100896220529</v>
      </c>
      <c r="D74" s="157"/>
      <c r="E74" s="157"/>
      <c r="F74" s="157"/>
      <c r="G74" s="157"/>
      <c r="H74" s="157"/>
      <c r="I74" s="157"/>
      <c r="J74" s="157"/>
      <c r="K74" s="157"/>
      <c r="L74" s="157"/>
      <c r="M74" s="157"/>
      <c r="N74" s="157"/>
      <c r="O74" s="157"/>
      <c r="P74" s="157"/>
      <c r="Q74" s="157"/>
    </row>
    <row r="75" spans="1:17" x14ac:dyDescent="0.3">
      <c r="A75" s="157"/>
      <c r="B75" s="190" t="s">
        <v>273</v>
      </c>
      <c r="C75" s="198">
        <f>$C$11*(CalcSummary!AN10 + CalcSummary!FI10) + $C$13*(CalcSummary!AN11 + CalcSummary!FI11) + $C$15*(CalcSummary!AN12 + CalcSummary!FI12)</f>
        <v>43.909388428687393</v>
      </c>
      <c r="D75" s="157"/>
      <c r="E75" s="157"/>
      <c r="F75" s="157"/>
      <c r="G75" s="157"/>
      <c r="H75" s="157"/>
      <c r="I75" s="157"/>
      <c r="J75" s="157"/>
      <c r="K75" s="157"/>
      <c r="L75" s="157"/>
      <c r="M75" s="157"/>
      <c r="N75" s="157"/>
      <c r="O75" s="157"/>
      <c r="P75" s="157"/>
      <c r="Q75" s="157"/>
    </row>
    <row r="76" spans="1:17" x14ac:dyDescent="0.3">
      <c r="A76" s="157"/>
      <c r="B76" s="190" t="s">
        <v>274</v>
      </c>
      <c r="C76" s="198">
        <f>$C$11*(CalcSummary!AO10 + CalcSummary!FJ10) + $C$13*(CalcSummary!AO11 + CalcSummary!FJ11) + $C$15*(CalcSummary!AO12 + CalcSummary!FJ12)</f>
        <v>24.330957560731196</v>
      </c>
      <c r="D76" s="157"/>
      <c r="E76" s="157"/>
      <c r="F76" s="157"/>
      <c r="G76" s="157"/>
      <c r="H76" s="157"/>
      <c r="I76" s="157"/>
      <c r="J76" s="157"/>
      <c r="K76" s="157"/>
      <c r="L76" s="157"/>
      <c r="M76" s="157"/>
      <c r="N76" s="157"/>
      <c r="O76" s="157"/>
      <c r="P76" s="157"/>
      <c r="Q76" s="157"/>
    </row>
    <row r="77" spans="1:17" x14ac:dyDescent="0.3">
      <c r="A77" s="157"/>
      <c r="B77" s="190" t="s">
        <v>275</v>
      </c>
      <c r="C77" s="198">
        <f>$C$11*(CalcSummary!AP10 + CalcSummary!FK10) + $C$13*(CalcSummary!AP11 + CalcSummary!FK11) + $C$15*(CalcSummary!AP12 + CalcSummary!FK12)</f>
        <v>14.95285233648632</v>
      </c>
      <c r="D77" s="157"/>
      <c r="E77" s="157"/>
      <c r="F77" s="157"/>
      <c r="G77" s="157"/>
      <c r="H77" s="157"/>
      <c r="I77" s="157"/>
      <c r="J77" s="157"/>
      <c r="K77" s="157"/>
      <c r="L77" s="157"/>
      <c r="M77" s="157"/>
      <c r="N77" s="157"/>
      <c r="O77" s="157"/>
      <c r="P77" s="157"/>
      <c r="Q77" s="157"/>
    </row>
    <row r="78" spans="1:17" x14ac:dyDescent="0.3">
      <c r="A78" s="157"/>
      <c r="B78" s="190" t="s">
        <v>276</v>
      </c>
      <c r="C78" s="198">
        <f>$C$11*(CalcSummary!AQ10 + CalcSummary!FL10) + $C$13*(CalcSummary!AQ11 + CalcSummary!FL11) + $C$15*(CalcSummary!AQ12 + CalcSummary!FL12)</f>
        <v>23.940302759934422</v>
      </c>
      <c r="D78" s="157"/>
      <c r="E78" s="157"/>
      <c r="F78" s="157"/>
      <c r="G78" s="157"/>
      <c r="H78" s="157"/>
      <c r="I78" s="157"/>
      <c r="J78" s="157"/>
      <c r="K78" s="157"/>
      <c r="L78" s="157"/>
      <c r="M78" s="157"/>
      <c r="N78" s="157"/>
      <c r="O78" s="157"/>
      <c r="P78" s="157"/>
      <c r="Q78" s="157"/>
    </row>
    <row r="79" spans="1:17" x14ac:dyDescent="0.3">
      <c r="A79" s="157"/>
      <c r="B79" s="190" t="s">
        <v>277</v>
      </c>
      <c r="C79" s="198">
        <f>$C$11*(CalcSummary!AR10 + CalcSummary!FM10) + $C$13*(CalcSummary!AR11 + CalcSummary!FM11) + $C$15*(CalcSummary!AR12 + CalcSummary!FM12)</f>
        <v>14.961176997369201</v>
      </c>
      <c r="D79" s="157"/>
      <c r="E79" s="157"/>
      <c r="F79" s="157"/>
      <c r="G79" s="157"/>
      <c r="H79" s="157"/>
      <c r="I79" s="157"/>
      <c r="J79" s="157"/>
      <c r="K79" s="157"/>
      <c r="L79" s="157"/>
      <c r="M79" s="157"/>
      <c r="N79" s="157"/>
      <c r="O79" s="157"/>
      <c r="P79" s="157"/>
      <c r="Q79" s="157"/>
    </row>
    <row r="80" spans="1:17" x14ac:dyDescent="0.3">
      <c r="A80" s="157"/>
      <c r="B80" s="190" t="s">
        <v>278</v>
      </c>
      <c r="C80" s="198">
        <f>$C$11*(CalcSummary!AS10 + CalcSummary!FN10) + $C$13*(CalcSummary!AS11 + CalcSummary!FN11) + $C$15*(CalcSummary!AS12 + CalcSummary!FN12)</f>
        <v>21.434689655368381</v>
      </c>
      <c r="D80" s="157"/>
      <c r="E80" s="157"/>
      <c r="F80" s="157"/>
      <c r="G80" s="157"/>
      <c r="H80" s="157"/>
      <c r="I80" s="157"/>
      <c r="J80" s="157"/>
      <c r="K80" s="157"/>
      <c r="L80" s="157"/>
      <c r="M80" s="157"/>
      <c r="N80" s="157"/>
      <c r="O80" s="157"/>
      <c r="P80" s="157"/>
      <c r="Q80" s="157"/>
    </row>
    <row r="81" spans="1:17" x14ac:dyDescent="0.3">
      <c r="A81" s="157"/>
      <c r="B81" s="190" t="s">
        <v>279</v>
      </c>
      <c r="C81" s="198">
        <f>$C$11*(CalcSummary!AT10 + CalcSummary!FO10) + $C$13*(CalcSummary!AT11 + CalcSummary!FO11) + $C$15*(CalcSummary!AT12 + CalcSummary!FO12)</f>
        <v>28.30373858668009</v>
      </c>
      <c r="D81" s="157"/>
      <c r="E81" s="157"/>
      <c r="F81" s="157"/>
      <c r="G81" s="157"/>
      <c r="H81" s="157"/>
      <c r="I81" s="157"/>
      <c r="J81" s="157"/>
      <c r="K81" s="157"/>
      <c r="L81" s="157"/>
      <c r="M81" s="157"/>
      <c r="N81" s="157"/>
      <c r="O81" s="157"/>
      <c r="P81" s="157"/>
      <c r="Q81" s="157"/>
    </row>
    <row r="82" spans="1:17" x14ac:dyDescent="0.3">
      <c r="A82" s="157"/>
      <c r="B82" s="190" t="s">
        <v>280</v>
      </c>
      <c r="C82" s="198">
        <f>$C$11*(CalcSummary!AU10 + CalcSummary!FP10) + $C$13*(CalcSummary!AU11 + CalcSummary!FP11) + $C$15*(CalcSummary!AU12 + CalcSummary!FP12)</f>
        <v>11.126910545471739</v>
      </c>
      <c r="D82" s="157"/>
      <c r="E82" s="157"/>
      <c r="F82" s="157"/>
      <c r="G82" s="157"/>
      <c r="H82" s="157"/>
      <c r="I82" s="157"/>
      <c r="J82" s="157"/>
      <c r="K82" s="157"/>
      <c r="L82" s="157"/>
      <c r="M82" s="157"/>
      <c r="N82" s="157"/>
      <c r="O82" s="157"/>
      <c r="P82" s="157"/>
      <c r="Q82" s="157"/>
    </row>
    <row r="83" spans="1:17" x14ac:dyDescent="0.3">
      <c r="A83" s="157"/>
      <c r="B83" s="190" t="s">
        <v>281</v>
      </c>
      <c r="C83" s="198">
        <f>$C$11*(CalcSummary!AV10 + CalcSummary!FQ10) + $C$13*(CalcSummary!AV11 + CalcSummary!FQ11) + $C$15*(CalcSummary!AV12 + CalcSummary!FQ12)</f>
        <v>14.2627617392933</v>
      </c>
      <c r="D83" s="157"/>
      <c r="E83" s="157"/>
      <c r="F83" s="157"/>
      <c r="G83" s="157"/>
      <c r="H83" s="157"/>
      <c r="I83" s="157"/>
      <c r="J83" s="157"/>
      <c r="K83" s="157"/>
      <c r="L83" s="157"/>
      <c r="M83" s="157"/>
      <c r="N83" s="157"/>
      <c r="O83" s="157"/>
      <c r="P83" s="157"/>
      <c r="Q83" s="157"/>
    </row>
    <row r="84" spans="1:17" x14ac:dyDescent="0.3">
      <c r="A84" s="157"/>
      <c r="B84" s="190" t="s">
        <v>282</v>
      </c>
      <c r="C84" s="198">
        <f>$C$11*(CalcSummary!AW10 + CalcSummary!FR10) + $C$13*(CalcSummary!AW11 + CalcSummary!FR11) + $C$15*(CalcSummary!AW12 + CalcSummary!FR12)</f>
        <v>3.4074991315161336</v>
      </c>
      <c r="D84" s="157"/>
      <c r="E84" s="157"/>
      <c r="F84" s="157"/>
      <c r="G84" s="157"/>
      <c r="H84" s="157"/>
      <c r="I84" s="157"/>
      <c r="J84" s="157"/>
      <c r="K84" s="157"/>
      <c r="L84" s="157"/>
      <c r="M84" s="157"/>
      <c r="N84" s="157"/>
      <c r="O84" s="157"/>
      <c r="P84" s="157"/>
      <c r="Q84" s="157"/>
    </row>
    <row r="85" spans="1:17" x14ac:dyDescent="0.3">
      <c r="A85" s="157"/>
      <c r="B85" s="190" t="s">
        <v>283</v>
      </c>
      <c r="C85" s="198">
        <f>$C$11*(CalcSummary!AX10 + CalcSummary!FS10) + $C$13*(CalcSummary!AX11 + CalcSummary!FS11) + $C$15*(CalcSummary!AX12 + CalcSummary!FS12)</f>
        <v>8.4417632021744407</v>
      </c>
      <c r="D85" s="157"/>
      <c r="E85" s="157"/>
      <c r="F85" s="157"/>
      <c r="G85" s="157"/>
      <c r="H85" s="157"/>
      <c r="I85" s="157"/>
      <c r="J85" s="157"/>
      <c r="K85" s="157"/>
      <c r="L85" s="157"/>
      <c r="M85" s="157"/>
      <c r="N85" s="157"/>
      <c r="O85" s="157"/>
      <c r="P85" s="157"/>
      <c r="Q85" s="157"/>
    </row>
    <row r="86" spans="1:17" x14ac:dyDescent="0.3">
      <c r="A86" s="157"/>
      <c r="B86" s="190" t="s">
        <v>284</v>
      </c>
      <c r="C86" s="198">
        <f>$C$11*(CalcSummary!AY10 + CalcSummary!FT10) + $C$13*(CalcSummary!AY11 + CalcSummary!FT11) + $C$15*(CalcSummary!AY12 + CalcSummary!FT12)</f>
        <v>20.881103837535122</v>
      </c>
      <c r="D86" s="157"/>
      <c r="E86" s="157"/>
      <c r="F86" s="157"/>
      <c r="G86" s="157"/>
      <c r="H86" s="157"/>
      <c r="I86" s="157"/>
      <c r="J86" s="157"/>
      <c r="K86" s="157"/>
      <c r="L86" s="157"/>
      <c r="M86" s="157"/>
      <c r="N86" s="157"/>
      <c r="O86" s="157"/>
      <c r="P86" s="157"/>
      <c r="Q86" s="157"/>
    </row>
    <row r="87" spans="1:17" x14ac:dyDescent="0.3">
      <c r="A87" s="157"/>
      <c r="B87" s="190" t="s">
        <v>285</v>
      </c>
      <c r="C87" s="198">
        <f>$C$11*(CalcSummary!AZ10 + CalcSummary!FU10) + $C$13*(CalcSummary!AZ11 + CalcSummary!FU11) + $C$15*(CalcSummary!AZ12 + CalcSummary!FU12)</f>
        <v>14.309255582030913</v>
      </c>
      <c r="D87" s="157"/>
      <c r="E87" s="157"/>
      <c r="F87" s="157"/>
      <c r="G87" s="157"/>
      <c r="H87" s="157"/>
      <c r="I87" s="157"/>
      <c r="J87" s="157"/>
      <c r="K87" s="157"/>
      <c r="L87" s="157"/>
      <c r="M87" s="157"/>
      <c r="N87" s="157"/>
      <c r="O87" s="157"/>
      <c r="P87" s="157"/>
      <c r="Q87" s="157"/>
    </row>
    <row r="88" spans="1:17" x14ac:dyDescent="0.3">
      <c r="A88" s="157"/>
      <c r="B88" s="190" t="s">
        <v>286</v>
      </c>
      <c r="C88" s="198">
        <f>$C$11*(CalcSummary!BA10 + CalcSummary!FV10) + $C$13*(CalcSummary!BA11 + CalcSummary!FV11) + $C$15*(CalcSummary!BA12 + CalcSummary!FV12)</f>
        <v>8.3768079206828521</v>
      </c>
      <c r="D88" s="157"/>
      <c r="E88" s="157"/>
      <c r="F88" s="157"/>
      <c r="G88" s="157"/>
      <c r="H88" s="157"/>
      <c r="I88" s="157"/>
      <c r="J88" s="157"/>
      <c r="K88" s="157"/>
      <c r="L88" s="157"/>
      <c r="M88" s="157"/>
      <c r="N88" s="157"/>
      <c r="O88" s="157"/>
      <c r="P88" s="157"/>
      <c r="Q88" s="157"/>
    </row>
    <row r="89" spans="1:17" x14ac:dyDescent="0.3">
      <c r="A89" s="157"/>
      <c r="B89" s="190" t="s">
        <v>287</v>
      </c>
      <c r="C89" s="198">
        <f>$C$11*(CalcSummary!BB10 + CalcSummary!FW10) + $C$13*(CalcSummary!BB11 + CalcSummary!FW11) + $C$15*(CalcSummary!BB12 + CalcSummary!FW12)</f>
        <v>11.854027846046082</v>
      </c>
      <c r="D89" s="157"/>
      <c r="E89" s="157"/>
      <c r="F89" s="157"/>
      <c r="G89" s="157"/>
      <c r="H89" s="157"/>
      <c r="I89" s="157"/>
      <c r="J89" s="157"/>
      <c r="K89" s="157"/>
      <c r="L89" s="157"/>
      <c r="M89" s="157"/>
      <c r="N89" s="157"/>
      <c r="O89" s="157"/>
      <c r="P89" s="157"/>
      <c r="Q89" s="157"/>
    </row>
    <row r="90" spans="1:17" x14ac:dyDescent="0.3">
      <c r="A90" s="157"/>
      <c r="B90" s="190" t="s">
        <v>288</v>
      </c>
      <c r="C90" s="198">
        <f>$C$11*(CalcSummary!BC10 + CalcSummary!FX10) + $C$13*(CalcSummary!BC11 + CalcSummary!FX11) + $C$15*(CalcSummary!BC12 + CalcSummary!FX12)</f>
        <v>13.419408934131368</v>
      </c>
      <c r="D90" s="157"/>
      <c r="E90" s="157"/>
      <c r="F90" s="157"/>
      <c r="G90" s="157"/>
      <c r="H90" s="157"/>
      <c r="I90" s="157"/>
      <c r="J90" s="157"/>
      <c r="K90" s="157"/>
      <c r="L90" s="157"/>
      <c r="M90" s="157"/>
      <c r="N90" s="157"/>
      <c r="O90" s="157"/>
      <c r="P90" s="157"/>
      <c r="Q90" s="157"/>
    </row>
    <row r="91" spans="1:17" x14ac:dyDescent="0.3">
      <c r="A91" s="157"/>
      <c r="B91" s="190" t="s">
        <v>289</v>
      </c>
      <c r="C91" s="198">
        <f>$C$11*(CalcSummary!BD10 + CalcSummary!FY10) + $C$13*(CalcSummary!BD11 + CalcSummary!FY11) + $C$15*(CalcSummary!BD12 + CalcSummary!FY12)</f>
        <v>7.3909610558955405</v>
      </c>
      <c r="D91" s="157"/>
      <c r="E91" s="157"/>
      <c r="F91" s="157"/>
      <c r="G91" s="157"/>
      <c r="H91" s="157"/>
      <c r="I91" s="157"/>
      <c r="J91" s="157"/>
      <c r="K91" s="157"/>
      <c r="L91" s="157"/>
      <c r="M91" s="157"/>
      <c r="N91" s="157"/>
      <c r="O91" s="157"/>
      <c r="P91" s="157"/>
      <c r="Q91" s="157"/>
    </row>
    <row r="92" spans="1:17" x14ac:dyDescent="0.3">
      <c r="A92" s="157"/>
      <c r="B92" s="190" t="s">
        <v>290</v>
      </c>
      <c r="C92" s="198">
        <f>$C$11*(CalcSummary!BE10 + CalcSummary!FZ10) + $C$13*(CalcSummary!BE11 + CalcSummary!FZ11) + $C$15*(CalcSummary!BE12 + CalcSummary!FZ12)</f>
        <v>15.000276572932391</v>
      </c>
      <c r="D92" s="157"/>
      <c r="E92" s="157"/>
      <c r="F92" s="157"/>
      <c r="G92" s="157"/>
      <c r="H92" s="157"/>
      <c r="I92" s="157"/>
      <c r="J92" s="157"/>
      <c r="K92" s="157"/>
      <c r="L92" s="157"/>
      <c r="M92" s="157"/>
      <c r="N92" s="157"/>
      <c r="O92" s="157"/>
      <c r="P92" s="157"/>
      <c r="Q92" s="157"/>
    </row>
    <row r="93" spans="1:17" x14ac:dyDescent="0.3">
      <c r="A93" s="157"/>
      <c r="B93" s="190" t="s">
        <v>291</v>
      </c>
      <c r="C93" s="198">
        <f>$C$11*(CalcSummary!BF10 + CalcSummary!GA10) + $C$13*(CalcSummary!BF11 + CalcSummary!GA11) + $C$15*(CalcSummary!BF12 + CalcSummary!GA12)</f>
        <v>14.785536831137692</v>
      </c>
      <c r="D93" s="157"/>
      <c r="E93" s="157"/>
      <c r="F93" s="157"/>
      <c r="G93" s="157"/>
      <c r="H93" s="157"/>
      <c r="I93" s="157"/>
      <c r="J93" s="157"/>
      <c r="K93" s="157"/>
      <c r="L93" s="157"/>
      <c r="M93" s="157"/>
      <c r="N93" s="157"/>
      <c r="O93" s="157"/>
      <c r="P93" s="157"/>
      <c r="Q93" s="157"/>
    </row>
    <row r="94" spans="1:17" x14ac:dyDescent="0.3">
      <c r="A94" s="157"/>
      <c r="B94" s="190" t="s">
        <v>292</v>
      </c>
      <c r="C94" s="198">
        <f>$C$11*(CalcSummary!BG10 + CalcSummary!GB10) + $C$13*(CalcSummary!BG11 + CalcSummary!GB11) + $C$15*(CalcSummary!BG12 + CalcSummary!GB12)</f>
        <v>9.7883877256039131</v>
      </c>
      <c r="D94" s="157"/>
      <c r="E94" s="157"/>
      <c r="F94" s="157"/>
      <c r="G94" s="157"/>
      <c r="H94" s="157"/>
      <c r="I94" s="157"/>
      <c r="J94" s="157"/>
      <c r="K94" s="157"/>
      <c r="L94" s="157"/>
      <c r="M94" s="157"/>
      <c r="N94" s="157"/>
      <c r="O94" s="157"/>
      <c r="P94" s="157"/>
      <c r="Q94" s="157"/>
    </row>
    <row r="95" spans="1:17" x14ac:dyDescent="0.3">
      <c r="A95" s="157"/>
      <c r="B95" s="190" t="s">
        <v>293</v>
      </c>
      <c r="C95" s="198">
        <f>$C$11*(CalcSummary!BH10 + CalcSummary!GC10) + $C$13*(CalcSummary!BH11 + CalcSummary!GC11) + $C$15*(CalcSummary!BH12 + CalcSummary!GC12)</f>
        <v>19.762420794438842</v>
      </c>
      <c r="D95" s="157"/>
      <c r="E95" s="157"/>
      <c r="F95" s="157"/>
      <c r="G95" s="157"/>
      <c r="H95" s="157"/>
      <c r="I95" s="157"/>
      <c r="J95" s="157"/>
      <c r="K95" s="157"/>
      <c r="L95" s="157"/>
      <c r="M95" s="157"/>
      <c r="N95" s="157"/>
      <c r="O95" s="157"/>
      <c r="P95" s="157"/>
      <c r="Q95" s="157"/>
    </row>
    <row r="96" spans="1:17" x14ac:dyDescent="0.3">
      <c r="A96" s="157"/>
      <c r="B96" s="190" t="s">
        <v>294</v>
      </c>
      <c r="C96" s="198">
        <f>$C$11*(CalcSummary!BI10 + CalcSummary!GD10) + $C$13*(CalcSummary!BI11 + CalcSummary!GD11) + $C$15*(CalcSummary!BI12 + CalcSummary!GD12)</f>
        <v>15.234038323949068</v>
      </c>
      <c r="D96" s="157"/>
      <c r="E96" s="157"/>
      <c r="F96" s="157"/>
      <c r="G96" s="157"/>
      <c r="H96" s="157"/>
      <c r="I96" s="157"/>
      <c r="J96" s="157"/>
      <c r="K96" s="157"/>
      <c r="L96" s="157"/>
      <c r="M96" s="157"/>
      <c r="N96" s="157"/>
      <c r="O96" s="157"/>
      <c r="P96" s="157"/>
      <c r="Q96" s="157"/>
    </row>
    <row r="97" spans="1:17" x14ac:dyDescent="0.3">
      <c r="A97" s="157"/>
      <c r="B97" s="190" t="s">
        <v>295</v>
      </c>
      <c r="C97" s="198">
        <f>$C$11*(CalcSummary!BJ10 + CalcSummary!GE10) + $C$13*(CalcSummary!BJ11 + CalcSummary!GE11) + $C$15*(CalcSummary!BJ12 + CalcSummary!GE12)</f>
        <v>11.958769951963049</v>
      </c>
      <c r="D97" s="157"/>
      <c r="E97" s="157"/>
      <c r="F97" s="157"/>
      <c r="G97" s="157"/>
      <c r="H97" s="157"/>
      <c r="I97" s="157"/>
      <c r="J97" s="157"/>
      <c r="K97" s="157"/>
      <c r="L97" s="157"/>
      <c r="M97" s="157"/>
      <c r="N97" s="157"/>
      <c r="O97" s="157"/>
      <c r="P97" s="157"/>
      <c r="Q97" s="157"/>
    </row>
    <row r="98" spans="1:17" x14ac:dyDescent="0.3">
      <c r="A98" s="157"/>
      <c r="B98" s="190" t="s">
        <v>296</v>
      </c>
      <c r="C98" s="198">
        <f>$C$11*(CalcSummary!BK10 + CalcSummary!GF10) + $C$13*(CalcSummary!BK11 + CalcSummary!GF11) + $C$15*(CalcSummary!BK12 + CalcSummary!GF12)</f>
        <v>13.80851055165491</v>
      </c>
      <c r="D98" s="157"/>
      <c r="E98" s="157"/>
      <c r="F98" s="157"/>
      <c r="G98" s="157"/>
      <c r="H98" s="157"/>
      <c r="I98" s="157"/>
      <c r="J98" s="157"/>
      <c r="K98" s="157"/>
      <c r="L98" s="157"/>
      <c r="M98" s="157"/>
      <c r="N98" s="157"/>
      <c r="O98" s="157"/>
      <c r="P98" s="157"/>
      <c r="Q98" s="157"/>
    </row>
    <row r="99" spans="1:17" x14ac:dyDescent="0.3">
      <c r="A99" s="157"/>
      <c r="B99" s="190" t="s">
        <v>297</v>
      </c>
      <c r="C99" s="198">
        <f>$C$11*(CalcSummary!BL10 + CalcSummary!GG10) + $C$13*(CalcSummary!BL11 + CalcSummary!GG11) + $C$15*(CalcSummary!BL12 + CalcSummary!GG12)</f>
        <v>13.59787533249057</v>
      </c>
      <c r="D99" s="157"/>
      <c r="E99" s="157"/>
      <c r="F99" s="157"/>
      <c r="G99" s="157"/>
      <c r="H99" s="157"/>
      <c r="I99" s="157"/>
      <c r="J99" s="157"/>
      <c r="K99" s="157"/>
      <c r="L99" s="157"/>
      <c r="M99" s="157"/>
      <c r="N99" s="157"/>
      <c r="O99" s="157"/>
      <c r="P99" s="157"/>
      <c r="Q99" s="157"/>
    </row>
    <row r="100" spans="1:17" x14ac:dyDescent="0.3">
      <c r="A100" s="157"/>
      <c r="B100" s="190" t="s">
        <v>298</v>
      </c>
      <c r="C100" s="198">
        <f>$C$11*(CalcSummary!BM10 + CalcSummary!GH10) + $C$13*(CalcSummary!BM11 + CalcSummary!GH11) + $C$15*(CalcSummary!BM12 + CalcSummary!GH12)</f>
        <v>16.87415409247037</v>
      </c>
      <c r="D100" s="157"/>
      <c r="E100" s="157"/>
      <c r="F100" s="157"/>
      <c r="G100" s="157"/>
      <c r="H100" s="157"/>
      <c r="I100" s="157"/>
      <c r="J100" s="157"/>
      <c r="K100" s="157"/>
      <c r="L100" s="157"/>
      <c r="M100" s="157"/>
      <c r="N100" s="157"/>
      <c r="O100" s="157"/>
      <c r="P100" s="157"/>
      <c r="Q100" s="157"/>
    </row>
    <row r="101" spans="1:17" x14ac:dyDescent="0.3">
      <c r="A101" s="157"/>
      <c r="B101" s="190" t="s">
        <v>299</v>
      </c>
      <c r="C101" s="198">
        <f>$C$11*(CalcSummary!BN10 + CalcSummary!GI10) + $C$13*(CalcSummary!BN11 + CalcSummary!GI11) + $C$15*(CalcSummary!BN12 + CalcSummary!GI12)</f>
        <v>12.723403522166095</v>
      </c>
      <c r="D101" s="157"/>
      <c r="E101" s="157"/>
      <c r="F101" s="157"/>
      <c r="G101" s="157"/>
      <c r="H101" s="157"/>
      <c r="I101" s="157"/>
      <c r="J101" s="157"/>
      <c r="K101" s="157"/>
      <c r="L101" s="157"/>
      <c r="M101" s="157"/>
      <c r="N101" s="157"/>
      <c r="O101" s="157"/>
      <c r="P101" s="157"/>
      <c r="Q101" s="157"/>
    </row>
    <row r="102" spans="1:17" x14ac:dyDescent="0.3">
      <c r="A102" s="157"/>
      <c r="B102" s="190" t="s">
        <v>300</v>
      </c>
      <c r="C102" s="198">
        <f>$C$11*(CalcSummary!BO10 + CalcSummary!GJ10) + $C$13*(CalcSummary!BO11 + CalcSummary!GJ11) + $C$15*(CalcSummary!BO12 + CalcSummary!GJ12)</f>
        <v>22.51560873395978</v>
      </c>
      <c r="D102" s="157"/>
      <c r="E102" s="157"/>
      <c r="F102" s="157"/>
      <c r="G102" s="157"/>
      <c r="H102" s="157"/>
      <c r="I102" s="157"/>
      <c r="J102" s="157"/>
      <c r="K102" s="157"/>
      <c r="L102" s="157"/>
      <c r="M102" s="157"/>
      <c r="N102" s="157"/>
      <c r="O102" s="157"/>
      <c r="P102" s="157"/>
      <c r="Q102" s="157"/>
    </row>
    <row r="103" spans="1:17" x14ac:dyDescent="0.3">
      <c r="A103" s="157"/>
      <c r="B103" s="190" t="s">
        <v>301</v>
      </c>
      <c r="C103" s="198">
        <f>$C$11*(CalcSummary!BP10 + CalcSummary!GK10) + $C$13*(CalcSummary!BP11 + CalcSummary!GK11) + $C$15*(CalcSummary!BP12 + CalcSummary!GK12)</f>
        <v>12.768115702630149</v>
      </c>
      <c r="D103" s="157"/>
      <c r="E103" s="157"/>
      <c r="F103" s="157"/>
      <c r="G103" s="157"/>
      <c r="H103" s="157"/>
      <c r="I103" s="157"/>
      <c r="J103" s="157"/>
      <c r="K103" s="157"/>
      <c r="L103" s="157"/>
      <c r="M103" s="157"/>
      <c r="N103" s="157"/>
      <c r="O103" s="157"/>
      <c r="P103" s="157"/>
      <c r="Q103" s="157"/>
    </row>
    <row r="104" spans="1:17" x14ac:dyDescent="0.3">
      <c r="A104" s="157"/>
      <c r="B104" s="190" t="s">
        <v>302</v>
      </c>
      <c r="C104" s="198">
        <f>$C$11*(CalcSummary!BQ10 + CalcSummary!GL10) + $C$13*(CalcSummary!BQ11 + CalcSummary!GL11) + $C$15*(CalcSummary!BQ12 + CalcSummary!GL12)</f>
        <v>8.8895712586609399</v>
      </c>
      <c r="D104" s="157"/>
      <c r="E104" s="157"/>
      <c r="F104" s="157"/>
      <c r="G104" s="157"/>
      <c r="H104" s="157"/>
      <c r="I104" s="157"/>
      <c r="J104" s="157"/>
      <c r="K104" s="157"/>
      <c r="L104" s="157"/>
      <c r="M104" s="157"/>
      <c r="N104" s="157"/>
      <c r="O104" s="157"/>
      <c r="P104" s="157"/>
      <c r="Q104" s="157"/>
    </row>
    <row r="105" spans="1:17" x14ac:dyDescent="0.3">
      <c r="A105" s="157"/>
      <c r="B105" s="190" t="s">
        <v>303</v>
      </c>
      <c r="C105" s="198">
        <f>$C$11*(CalcSummary!BR10 + CalcSummary!GM10) + $C$13*(CalcSummary!BR11 + CalcSummary!GM11) + $C$15*(CalcSummary!BR12 + CalcSummary!GM12)</f>
        <v>15.827510204512471</v>
      </c>
      <c r="D105" s="157"/>
      <c r="E105" s="157"/>
      <c r="F105" s="157"/>
      <c r="G105" s="157"/>
      <c r="H105" s="157"/>
      <c r="I105" s="157"/>
      <c r="J105" s="157"/>
      <c r="K105" s="157"/>
      <c r="L105" s="157"/>
      <c r="M105" s="157"/>
      <c r="N105" s="157"/>
      <c r="O105" s="157"/>
      <c r="P105" s="157"/>
      <c r="Q105" s="157"/>
    </row>
    <row r="106" spans="1:17" x14ac:dyDescent="0.3">
      <c r="A106" s="157"/>
      <c r="B106" s="190" t="s">
        <v>304</v>
      </c>
      <c r="C106" s="198">
        <f>$C$11*(CalcSummary!BS10 + CalcSummary!GN10) + $C$13*(CalcSummary!BS11 + CalcSummary!GN11) + $C$15*(CalcSummary!BS12 + CalcSummary!GN12)</f>
        <v>10.145107888994421</v>
      </c>
      <c r="D106" s="157"/>
      <c r="E106" s="157"/>
      <c r="F106" s="157"/>
      <c r="G106" s="157"/>
      <c r="H106" s="157"/>
      <c r="I106" s="157"/>
      <c r="J106" s="157"/>
      <c r="K106" s="157"/>
      <c r="L106" s="157"/>
      <c r="M106" s="157"/>
      <c r="N106" s="157"/>
      <c r="O106" s="157"/>
      <c r="P106" s="157"/>
      <c r="Q106" s="157"/>
    </row>
    <row r="107" spans="1:17" x14ac:dyDescent="0.3">
      <c r="A107" s="157"/>
      <c r="B107" s="190" t="s">
        <v>305</v>
      </c>
      <c r="C107" s="198">
        <f>$C$11*(CalcSummary!BT10 + CalcSummary!GO10) + $C$13*(CalcSummary!BT11 + CalcSummary!GO11) + $C$15*(CalcSummary!BT12 + CalcSummary!GO12)</f>
        <v>13.587066762572368</v>
      </c>
      <c r="D107" s="157"/>
      <c r="E107" s="157"/>
      <c r="F107" s="157"/>
      <c r="G107" s="157"/>
      <c r="H107" s="157"/>
      <c r="I107" s="157"/>
      <c r="J107" s="157"/>
      <c r="K107" s="157"/>
      <c r="L107" s="157"/>
      <c r="M107" s="157"/>
      <c r="N107" s="157"/>
      <c r="O107" s="157"/>
      <c r="P107" s="157"/>
      <c r="Q107" s="157"/>
    </row>
    <row r="108" spans="1:17" x14ac:dyDescent="0.3">
      <c r="A108" s="157"/>
      <c r="B108" s="190" t="s">
        <v>306</v>
      </c>
      <c r="C108" s="198">
        <f>$C$11*(CalcSummary!BU10 + CalcSummary!GP10) + $C$13*(CalcSummary!BU11 + CalcSummary!GP11) + $C$15*(CalcSummary!BU12 + CalcSummary!GP12)</f>
        <v>7.2943672863893507</v>
      </c>
      <c r="D108" s="157"/>
      <c r="E108" s="157"/>
      <c r="F108" s="157"/>
      <c r="G108" s="157"/>
      <c r="H108" s="157"/>
      <c r="I108" s="157"/>
      <c r="J108" s="157"/>
      <c r="K108" s="157"/>
      <c r="L108" s="157"/>
      <c r="M108" s="157"/>
      <c r="N108" s="157"/>
      <c r="O108" s="157"/>
      <c r="P108" s="157"/>
      <c r="Q108" s="157"/>
    </row>
    <row r="109" spans="1:17" x14ac:dyDescent="0.3">
      <c r="A109" s="157"/>
      <c r="B109" s="190" t="s">
        <v>307</v>
      </c>
      <c r="C109" s="198">
        <f>$C$11*(CalcSummary!BV10 + CalcSummary!GQ10) + $C$13*(CalcSummary!BV11 + CalcSummary!GQ11) + $C$15*(CalcSummary!BV12 + CalcSummary!GQ12)</f>
        <v>10.854493806988309</v>
      </c>
      <c r="D109" s="157"/>
      <c r="E109" s="157"/>
      <c r="F109" s="157"/>
      <c r="G109" s="157"/>
      <c r="H109" s="157"/>
      <c r="I109" s="157"/>
      <c r="J109" s="157"/>
      <c r="K109" s="157"/>
      <c r="L109" s="157"/>
      <c r="M109" s="157"/>
      <c r="N109" s="157"/>
      <c r="O109" s="157"/>
      <c r="P109" s="157"/>
      <c r="Q109" s="157"/>
    </row>
    <row r="110" spans="1:17" x14ac:dyDescent="0.3">
      <c r="A110" s="157"/>
      <c r="B110" s="190" t="s">
        <v>308</v>
      </c>
      <c r="C110" s="198">
        <f>$C$11*(CalcSummary!BW10 + CalcSummary!GR10) + $C$13*(CalcSummary!BW11 + CalcSummary!GR11) + $C$15*(CalcSummary!BW12 + CalcSummary!GR12)</f>
        <v>16.327454992367826</v>
      </c>
      <c r="D110" s="157"/>
      <c r="E110" s="157"/>
      <c r="F110" s="157"/>
      <c r="G110" s="157"/>
      <c r="H110" s="157"/>
      <c r="I110" s="157"/>
      <c r="J110" s="157"/>
      <c r="K110" s="157"/>
      <c r="L110" s="157"/>
      <c r="M110" s="157"/>
      <c r="N110" s="157"/>
      <c r="O110" s="157"/>
      <c r="P110" s="157"/>
      <c r="Q110" s="157"/>
    </row>
    <row r="111" spans="1:17" x14ac:dyDescent="0.3">
      <c r="A111" s="157"/>
      <c r="B111" s="190" t="s">
        <v>309</v>
      </c>
      <c r="C111" s="198">
        <f>$C$11*(CalcSummary!BX10 + CalcSummary!GS10) + $C$13*(CalcSummary!BX11 + CalcSummary!GS11) + $C$15*(CalcSummary!BX12 + CalcSummary!GS12)</f>
        <v>21.578271760617433</v>
      </c>
      <c r="D111" s="157"/>
      <c r="E111" s="157"/>
      <c r="F111" s="157"/>
      <c r="G111" s="157"/>
      <c r="H111" s="157"/>
      <c r="I111" s="157"/>
      <c r="J111" s="157"/>
      <c r="K111" s="157"/>
      <c r="L111" s="157"/>
      <c r="M111" s="157"/>
      <c r="N111" s="157"/>
      <c r="O111" s="157"/>
      <c r="P111" s="157"/>
      <c r="Q111" s="157"/>
    </row>
    <row r="112" spans="1:17" x14ac:dyDescent="0.3">
      <c r="A112" s="157"/>
      <c r="B112" s="190" t="s">
        <v>310</v>
      </c>
      <c r="C112" s="198">
        <f>$C$11*(CalcSummary!BY10 + CalcSummary!GT10) + $C$13*(CalcSummary!BY11 + CalcSummary!GT11) + $C$15*(CalcSummary!BY12 + CalcSummary!GT12)</f>
        <v>12.215295976833019</v>
      </c>
      <c r="D112" s="157"/>
      <c r="E112" s="157"/>
      <c r="F112" s="157"/>
      <c r="G112" s="157"/>
      <c r="H112" s="157"/>
      <c r="I112" s="157"/>
      <c r="J112" s="157"/>
      <c r="K112" s="157"/>
      <c r="L112" s="157"/>
      <c r="M112" s="157"/>
      <c r="N112" s="157"/>
      <c r="O112" s="157"/>
      <c r="P112" s="157"/>
      <c r="Q112" s="157"/>
    </row>
    <row r="113" spans="1:17" x14ac:dyDescent="0.3">
      <c r="A113" s="157"/>
      <c r="B113" s="190" t="s">
        <v>311</v>
      </c>
      <c r="C113" s="198">
        <f>$C$11*(CalcSummary!BZ10 + CalcSummary!GU10) + $C$13*(CalcSummary!BZ11 + CalcSummary!GU11) + $C$15*(CalcSummary!BZ12 + CalcSummary!GU12)</f>
        <v>14.995563043864959</v>
      </c>
      <c r="D113" s="157"/>
      <c r="E113" s="157"/>
      <c r="F113" s="157"/>
      <c r="G113" s="157"/>
      <c r="H113" s="157"/>
      <c r="I113" s="157"/>
      <c r="J113" s="157"/>
      <c r="K113" s="157"/>
      <c r="L113" s="157"/>
      <c r="M113" s="157"/>
      <c r="N113" s="157"/>
      <c r="O113" s="157"/>
      <c r="P113" s="157"/>
      <c r="Q113" s="157"/>
    </row>
    <row r="114" spans="1:17" x14ac:dyDescent="0.3">
      <c r="A114" s="157"/>
      <c r="B114" s="190" t="s">
        <v>312</v>
      </c>
      <c r="C114" s="198">
        <f>$C$11*(CalcSummary!CA10 + CalcSummary!GV10) + $C$13*(CalcSummary!CA11 + CalcSummary!GV11) + $C$15*(CalcSummary!CA12 + CalcSummary!GV12)</f>
        <v>28.064659819810039</v>
      </c>
      <c r="D114" s="157"/>
      <c r="E114" s="157"/>
      <c r="F114" s="157"/>
      <c r="G114" s="157"/>
      <c r="H114" s="157"/>
      <c r="I114" s="157"/>
      <c r="J114" s="157"/>
      <c r="K114" s="157"/>
      <c r="L114" s="157"/>
      <c r="M114" s="157"/>
      <c r="N114" s="157"/>
      <c r="O114" s="157"/>
      <c r="P114" s="157"/>
      <c r="Q114" s="157"/>
    </row>
    <row r="115" spans="1:17" x14ac:dyDescent="0.3">
      <c r="A115" s="157"/>
      <c r="B115" s="190" t="s">
        <v>313</v>
      </c>
      <c r="C115" s="198">
        <f>$C$11*(CalcSummary!CB10 + CalcSummary!GW10) + $C$13*(CalcSummary!CB11 + CalcSummary!GW11) + $C$15*(CalcSummary!CB12 + CalcSummary!GW12)</f>
        <v>28.061117647576911</v>
      </c>
      <c r="D115" s="157"/>
      <c r="E115" s="157"/>
      <c r="F115" s="157"/>
      <c r="G115" s="157"/>
      <c r="H115" s="157"/>
      <c r="I115" s="157"/>
      <c r="J115" s="157"/>
      <c r="K115" s="157"/>
      <c r="L115" s="157"/>
      <c r="M115" s="157"/>
      <c r="N115" s="157"/>
      <c r="O115" s="157"/>
      <c r="P115" s="157"/>
      <c r="Q115" s="157"/>
    </row>
    <row r="116" spans="1:17" x14ac:dyDescent="0.3">
      <c r="A116" s="157"/>
      <c r="B116" s="190" t="s">
        <v>314</v>
      </c>
      <c r="C116" s="198">
        <f>$C$11*(CalcSummary!CC10 + CalcSummary!GX10) + $C$13*(CalcSummary!CC11 + CalcSummary!GX11) + $C$15*(CalcSummary!CC12 + CalcSummary!GX12)</f>
        <v>14.225134529171491</v>
      </c>
      <c r="D116" s="157"/>
      <c r="E116" s="157"/>
      <c r="F116" s="157"/>
      <c r="G116" s="157"/>
      <c r="H116" s="157"/>
      <c r="I116" s="157"/>
      <c r="J116" s="157"/>
      <c r="K116" s="157"/>
      <c r="L116" s="157"/>
      <c r="M116" s="157"/>
      <c r="N116" s="157"/>
      <c r="O116" s="157"/>
      <c r="P116" s="157"/>
      <c r="Q116" s="157"/>
    </row>
    <row r="117" spans="1:17" x14ac:dyDescent="0.3">
      <c r="A117" s="157"/>
      <c r="B117" s="190" t="s">
        <v>315</v>
      </c>
      <c r="C117" s="198">
        <f>$C$11*(CalcSummary!CD10 + CalcSummary!GY10) + $C$13*(CalcSummary!CD11 + CalcSummary!GY11) + $C$15*(CalcSummary!CD12 + CalcSummary!GY12)</f>
        <v>24.914691791135581</v>
      </c>
      <c r="D117" s="157"/>
      <c r="E117" s="157"/>
      <c r="F117" s="157"/>
      <c r="G117" s="157"/>
      <c r="H117" s="157"/>
      <c r="I117" s="157"/>
      <c r="J117" s="157"/>
      <c r="K117" s="157"/>
      <c r="L117" s="157"/>
      <c r="M117" s="157"/>
      <c r="N117" s="157"/>
      <c r="O117" s="157"/>
      <c r="P117" s="157"/>
      <c r="Q117" s="157"/>
    </row>
    <row r="118" spans="1:17" x14ac:dyDescent="0.3">
      <c r="A118" s="157"/>
      <c r="B118" s="190" t="s">
        <v>316</v>
      </c>
      <c r="C118" s="198">
        <f>$C$11*(CalcSummary!CE10 + CalcSummary!GZ10) + $C$13*(CalcSummary!CE11 + CalcSummary!GZ11) + $C$15*(CalcSummary!CE12 + CalcSummary!GZ12)</f>
        <v>16.770219903474967</v>
      </c>
      <c r="D118" s="157"/>
      <c r="E118" s="157"/>
      <c r="F118" s="157"/>
      <c r="G118" s="157"/>
      <c r="H118" s="157"/>
      <c r="I118" s="157"/>
      <c r="J118" s="157"/>
      <c r="K118" s="157"/>
      <c r="L118" s="157"/>
      <c r="M118" s="157"/>
      <c r="N118" s="157"/>
      <c r="O118" s="157"/>
      <c r="P118" s="157"/>
      <c r="Q118" s="157"/>
    </row>
    <row r="119" spans="1:17" x14ac:dyDescent="0.3">
      <c r="A119" s="157"/>
      <c r="B119" s="190" t="s">
        <v>317</v>
      </c>
      <c r="C119" s="198">
        <f>$C$11*(CalcSummary!CF10 + CalcSummary!HA10) + $C$13*(CalcSummary!CF11 + CalcSummary!HA11) + $C$15*(CalcSummary!CF12 + CalcSummary!HA12)</f>
        <v>23.475420612539931</v>
      </c>
      <c r="D119" s="157"/>
      <c r="E119" s="157"/>
      <c r="F119" s="157"/>
      <c r="G119" s="157"/>
      <c r="H119" s="157"/>
      <c r="I119" s="157"/>
      <c r="J119" s="157"/>
      <c r="K119" s="157"/>
      <c r="L119" s="157"/>
      <c r="M119" s="157"/>
      <c r="N119" s="157"/>
      <c r="O119" s="157"/>
      <c r="P119" s="157"/>
      <c r="Q119" s="157"/>
    </row>
    <row r="120" spans="1:17" x14ac:dyDescent="0.3">
      <c r="A120" s="157"/>
      <c r="B120" s="190" t="s">
        <v>318</v>
      </c>
      <c r="C120" s="198">
        <f>$C$11*(CalcSummary!CG10 + CalcSummary!HB10) + $C$13*(CalcSummary!CG11 + CalcSummary!HB11) + $C$15*(CalcSummary!CG12 + CalcSummary!HB12)</f>
        <v>30.226092841495884</v>
      </c>
      <c r="D120" s="157"/>
      <c r="E120" s="157"/>
      <c r="F120" s="157"/>
      <c r="G120" s="157"/>
      <c r="H120" s="157"/>
      <c r="I120" s="157"/>
      <c r="J120" s="157"/>
      <c r="K120" s="157"/>
      <c r="L120" s="157"/>
      <c r="M120" s="157"/>
      <c r="N120" s="157"/>
      <c r="O120" s="157"/>
      <c r="P120" s="157"/>
      <c r="Q120" s="157"/>
    </row>
    <row r="121" spans="1:17" x14ac:dyDescent="0.3">
      <c r="A121" s="157"/>
      <c r="B121" s="190" t="s">
        <v>319</v>
      </c>
      <c r="C121" s="198">
        <f>$C$11*(CalcSummary!CH10 + CalcSummary!HC10) + $C$13*(CalcSummary!CH11 + CalcSummary!HC11) + $C$15*(CalcSummary!CH12 + CalcSummary!HC12)</f>
        <v>37.536973733637581</v>
      </c>
      <c r="D121" s="157"/>
      <c r="E121" s="157"/>
      <c r="F121" s="157"/>
      <c r="G121" s="157"/>
      <c r="H121" s="157"/>
      <c r="I121" s="157"/>
      <c r="J121" s="157"/>
      <c r="K121" s="157"/>
      <c r="L121" s="157"/>
      <c r="M121" s="157"/>
      <c r="N121" s="157"/>
      <c r="O121" s="157"/>
      <c r="P121" s="157"/>
      <c r="Q121" s="157"/>
    </row>
    <row r="122" spans="1:17" x14ac:dyDescent="0.3">
      <c r="A122" s="157"/>
      <c r="B122" s="190" t="s">
        <v>320</v>
      </c>
      <c r="C122" s="198">
        <f>$C$11*(CalcSummary!CI10 + CalcSummary!HD10) + $C$13*(CalcSummary!CI11 + CalcSummary!HD11) + $C$15*(CalcSummary!CI12 + CalcSummary!HD12)</f>
        <v>47.129335927784595</v>
      </c>
      <c r="D122" s="157"/>
      <c r="E122" s="157"/>
      <c r="F122" s="157"/>
      <c r="G122" s="157"/>
      <c r="H122" s="157"/>
      <c r="I122" s="157"/>
      <c r="J122" s="157"/>
      <c r="K122" s="157"/>
      <c r="L122" s="157"/>
      <c r="M122" s="157"/>
      <c r="N122" s="157"/>
      <c r="O122" s="157"/>
      <c r="P122" s="157"/>
      <c r="Q122" s="157"/>
    </row>
    <row r="123" spans="1:17" x14ac:dyDescent="0.3">
      <c r="A123" s="157"/>
      <c r="B123" s="190" t="s">
        <v>321</v>
      </c>
      <c r="C123" s="198">
        <f>$C$11*(CalcSummary!CJ10 + CalcSummary!HE10) + $C$13*(CalcSummary!CJ11 + CalcSummary!HE11) + $C$15*(CalcSummary!CJ12 + CalcSummary!HE12)</f>
        <v>42.534916084590833</v>
      </c>
      <c r="D123" s="157"/>
      <c r="E123" s="157"/>
      <c r="F123" s="157"/>
      <c r="G123" s="157"/>
      <c r="H123" s="157"/>
      <c r="I123" s="157"/>
      <c r="J123" s="157"/>
      <c r="K123" s="157"/>
      <c r="L123" s="157"/>
      <c r="M123" s="157"/>
      <c r="N123" s="157"/>
      <c r="O123" s="157"/>
      <c r="P123" s="157"/>
      <c r="Q123" s="157"/>
    </row>
    <row r="124" spans="1:17" x14ac:dyDescent="0.3">
      <c r="A124" s="157"/>
      <c r="B124" s="190" t="s">
        <v>322</v>
      </c>
      <c r="C124" s="198">
        <f>$C$11*(CalcSummary!CK10 + CalcSummary!HF10) + $C$13*(CalcSummary!CK11 + CalcSummary!HF11) + $C$15*(CalcSummary!CK12 + CalcSummary!HF12)</f>
        <v>71.883664773869839</v>
      </c>
      <c r="D124" s="157"/>
      <c r="E124" s="157"/>
      <c r="F124" s="157"/>
      <c r="G124" s="157"/>
      <c r="H124" s="157"/>
      <c r="I124" s="157"/>
      <c r="J124" s="157"/>
      <c r="K124" s="157"/>
      <c r="L124" s="157"/>
      <c r="M124" s="157"/>
      <c r="N124" s="157"/>
      <c r="O124" s="157"/>
      <c r="P124" s="157"/>
      <c r="Q124" s="157"/>
    </row>
    <row r="125" spans="1:17" x14ac:dyDescent="0.3">
      <c r="A125" s="157"/>
      <c r="B125" s="190" t="s">
        <v>323</v>
      </c>
      <c r="C125" s="198">
        <f>$C$11*(CalcSummary!CL10 + CalcSummary!HG10) + $C$13*(CalcSummary!CL11 + CalcSummary!HG11) + $C$15*(CalcSummary!CL12 + CalcSummary!HG12)</f>
        <v>56.722384978584707</v>
      </c>
      <c r="D125" s="157"/>
      <c r="E125" s="157"/>
      <c r="F125" s="157"/>
      <c r="G125" s="157"/>
      <c r="H125" s="157"/>
      <c r="I125" s="157"/>
      <c r="J125" s="157"/>
      <c r="K125" s="157"/>
      <c r="L125" s="157"/>
      <c r="M125" s="157"/>
      <c r="N125" s="157"/>
      <c r="O125" s="157"/>
      <c r="P125" s="157"/>
      <c r="Q125" s="157"/>
    </row>
    <row r="126" spans="1:17" x14ac:dyDescent="0.3">
      <c r="A126" s="157"/>
      <c r="B126" s="190" t="s">
        <v>324</v>
      </c>
      <c r="C126" s="198">
        <f>$C$11*(CalcSummary!CM10 + CalcSummary!HH10) + $C$13*(CalcSummary!CM11 + CalcSummary!HH11) + $C$15*(CalcSummary!CM12 + CalcSummary!HH12)</f>
        <v>59.550428802774697</v>
      </c>
      <c r="D126" s="157"/>
      <c r="E126" s="157"/>
      <c r="F126" s="157"/>
      <c r="G126" s="157"/>
      <c r="H126" s="157"/>
      <c r="I126" s="157"/>
      <c r="J126" s="157"/>
      <c r="K126" s="157"/>
      <c r="L126" s="157"/>
      <c r="M126" s="157"/>
      <c r="N126" s="157"/>
      <c r="O126" s="157"/>
      <c r="P126" s="157"/>
      <c r="Q126" s="157"/>
    </row>
    <row r="127" spans="1:17" x14ac:dyDescent="0.3">
      <c r="A127" s="157"/>
      <c r="B127" s="190" t="s">
        <v>325</v>
      </c>
      <c r="C127" s="198">
        <f>$C$11*(CalcSummary!CN10 + CalcSummary!HI10) + $C$13*(CalcSummary!CN11 + CalcSummary!HI11) + $C$15*(CalcSummary!CN12 + CalcSummary!HI12)</f>
        <v>76.731312529571511</v>
      </c>
      <c r="D127" s="157"/>
      <c r="E127" s="157"/>
      <c r="F127" s="157"/>
      <c r="G127" s="157"/>
      <c r="H127" s="157"/>
      <c r="I127" s="157"/>
      <c r="J127" s="157"/>
      <c r="K127" s="157"/>
      <c r="L127" s="157"/>
      <c r="M127" s="157"/>
      <c r="N127" s="157"/>
      <c r="O127" s="157"/>
      <c r="P127" s="157"/>
      <c r="Q127" s="157"/>
    </row>
    <row r="128" spans="1:17" x14ac:dyDescent="0.3">
      <c r="A128" s="157"/>
      <c r="B128" s="190" t="s">
        <v>326</v>
      </c>
      <c r="C128" s="198">
        <f>$C$11*(CalcSummary!CO10 + CalcSummary!HJ10) + $C$13*(CalcSummary!CO11 + CalcSummary!HJ11) + $C$15*(CalcSummary!CO12 + CalcSummary!HJ12)</f>
        <v>76.650693099728016</v>
      </c>
      <c r="D128" s="157"/>
      <c r="E128" s="157"/>
      <c r="F128" s="157"/>
      <c r="G128" s="157"/>
      <c r="H128" s="157"/>
      <c r="I128" s="157"/>
      <c r="J128" s="157"/>
      <c r="K128" s="157"/>
      <c r="L128" s="157"/>
      <c r="M128" s="157"/>
      <c r="N128" s="157"/>
      <c r="O128" s="157"/>
      <c r="P128" s="157"/>
      <c r="Q128" s="157"/>
    </row>
    <row r="129" spans="1:17" x14ac:dyDescent="0.3">
      <c r="A129" s="157"/>
      <c r="B129" s="190" t="s">
        <v>327</v>
      </c>
      <c r="C129" s="198">
        <f>$C$11*(CalcSummary!CP10 + CalcSummary!HK10) + $C$13*(CalcSummary!CP11 + CalcSummary!HK11) + $C$15*(CalcSummary!CP12 + CalcSummary!HK12)</f>
        <v>100.65298529064546</v>
      </c>
      <c r="D129" s="157"/>
      <c r="E129" s="157"/>
      <c r="F129" s="157"/>
      <c r="G129" s="157"/>
      <c r="H129" s="157"/>
      <c r="I129" s="157"/>
      <c r="J129" s="157"/>
      <c r="K129" s="157"/>
      <c r="L129" s="157"/>
      <c r="M129" s="157"/>
      <c r="N129" s="157"/>
      <c r="O129" s="157"/>
      <c r="P129" s="157"/>
      <c r="Q129" s="157"/>
    </row>
    <row r="130" spans="1:17" x14ac:dyDescent="0.3">
      <c r="A130" s="157"/>
      <c r="B130" s="190" t="s">
        <v>328</v>
      </c>
      <c r="C130" s="198">
        <f>$C$11*(CalcSummary!CQ10 + CalcSummary!HL10) + $C$13*(CalcSummary!CQ11 + CalcSummary!HL11) + $C$15*(CalcSummary!CQ12 + CalcSummary!HL12)</f>
        <v>74.528598586488783</v>
      </c>
      <c r="D130" s="157"/>
      <c r="E130" s="157"/>
      <c r="F130" s="157"/>
      <c r="G130" s="157"/>
      <c r="H130" s="157"/>
      <c r="I130" s="157"/>
      <c r="J130" s="157"/>
      <c r="K130" s="157"/>
      <c r="L130" s="157"/>
      <c r="M130" s="157"/>
      <c r="N130" s="157"/>
      <c r="O130" s="157"/>
      <c r="P130" s="157"/>
      <c r="Q130" s="157"/>
    </row>
    <row r="131" spans="1:17" x14ac:dyDescent="0.3">
      <c r="A131" s="157"/>
      <c r="B131" s="190" t="s">
        <v>329</v>
      </c>
      <c r="C131" s="198">
        <f>$C$11*(CalcSummary!CR10 + CalcSummary!HM10) + $C$13*(CalcSummary!CR11 + CalcSummary!HM11) + $C$15*(CalcSummary!CR12 + CalcSummary!HM12)</f>
        <v>161.66238026035649</v>
      </c>
      <c r="D131" s="157"/>
      <c r="E131" s="157"/>
      <c r="F131" s="157"/>
      <c r="G131" s="157"/>
      <c r="H131" s="157"/>
      <c r="I131" s="157"/>
      <c r="J131" s="157"/>
      <c r="K131" s="157"/>
      <c r="L131" s="157"/>
      <c r="M131" s="157"/>
      <c r="N131" s="157"/>
      <c r="O131" s="157"/>
      <c r="P131" s="157"/>
      <c r="Q131" s="157"/>
    </row>
    <row r="132" spans="1:17" x14ac:dyDescent="0.3">
      <c r="A132" s="157"/>
      <c r="B132" s="190" t="s">
        <v>330</v>
      </c>
      <c r="C132" s="198">
        <f>$C$11*(CalcSummary!CS10 + CalcSummary!HN10) + $C$13*(CalcSummary!CS11 + CalcSummary!HN11) + $C$15*(CalcSummary!CS12 + CalcSummary!HN12)</f>
        <v>240.33625654586791</v>
      </c>
      <c r="D132" s="157"/>
      <c r="E132" s="157"/>
      <c r="F132" s="157"/>
      <c r="G132" s="157"/>
      <c r="H132" s="157"/>
      <c r="I132" s="157"/>
      <c r="J132" s="157"/>
      <c r="K132" s="157"/>
      <c r="L132" s="157"/>
      <c r="M132" s="157"/>
      <c r="N132" s="157"/>
      <c r="O132" s="157"/>
      <c r="P132" s="157"/>
      <c r="Q132" s="157"/>
    </row>
    <row r="133" spans="1:17" x14ac:dyDescent="0.3">
      <c r="A133" s="157"/>
      <c r="B133" s="190" t="s">
        <v>331</v>
      </c>
      <c r="C133" s="198">
        <f>$C$11*(CalcSummary!CT10 + CalcSummary!HO10) + $C$13*(CalcSummary!CT11 + CalcSummary!HO11) + $C$15*(CalcSummary!CT12 + CalcSummary!HO12)</f>
        <v>238.89106743124231</v>
      </c>
      <c r="D133" s="157"/>
      <c r="E133" s="157"/>
      <c r="F133" s="157"/>
      <c r="G133" s="157"/>
      <c r="H133" s="157"/>
      <c r="I133" s="157"/>
      <c r="J133" s="157"/>
      <c r="K133" s="157"/>
      <c r="L133" s="157"/>
      <c r="M133" s="157"/>
      <c r="N133" s="157"/>
      <c r="O133" s="157"/>
      <c r="P133" s="157"/>
      <c r="Q133" s="157"/>
    </row>
    <row r="134" spans="1:17" x14ac:dyDescent="0.3">
      <c r="A134" s="157"/>
      <c r="B134" s="190" t="s">
        <v>332</v>
      </c>
      <c r="C134" s="198">
        <f>$C$11*(CalcSummary!CU10 + CalcSummary!HP10) + $C$13*(CalcSummary!CU11 + CalcSummary!HP11) + $C$15*(CalcSummary!CU12 + CalcSummary!HP12)</f>
        <v>242.65318556545049</v>
      </c>
      <c r="D134" s="157"/>
      <c r="E134" s="157"/>
      <c r="F134" s="157"/>
      <c r="G134" s="157"/>
      <c r="H134" s="157"/>
      <c r="I134" s="157"/>
      <c r="J134" s="157"/>
      <c r="K134" s="157"/>
      <c r="L134" s="157"/>
      <c r="M134" s="157"/>
      <c r="N134" s="157"/>
      <c r="O134" s="157"/>
      <c r="P134" s="157"/>
      <c r="Q134" s="157"/>
    </row>
    <row r="135" spans="1:17" x14ac:dyDescent="0.3">
      <c r="A135" s="157"/>
      <c r="B135" s="190" t="s">
        <v>333</v>
      </c>
      <c r="C135" s="198">
        <f>$C$11*(CalcSummary!CV10 + CalcSummary!HQ10) + $C$13*(CalcSummary!CV11 + CalcSummary!HQ11) + $C$15*(CalcSummary!CV12 + CalcSummary!HQ12)</f>
        <v>162.8805696097821</v>
      </c>
      <c r="D135" s="157"/>
      <c r="E135" s="157"/>
      <c r="F135" s="157"/>
      <c r="G135" s="157"/>
      <c r="H135" s="157"/>
      <c r="I135" s="157"/>
      <c r="J135" s="157"/>
      <c r="K135" s="157"/>
      <c r="L135" s="157"/>
      <c r="M135" s="157"/>
      <c r="N135" s="157"/>
      <c r="O135" s="157"/>
      <c r="P135" s="157"/>
      <c r="Q135" s="157"/>
    </row>
    <row r="136" spans="1:17" x14ac:dyDescent="0.3">
      <c r="A136" s="157"/>
      <c r="B136" s="190" t="s">
        <v>334</v>
      </c>
      <c r="C136" s="198">
        <f>$C$11*(CalcSummary!CW10 + CalcSummary!HR10) + $C$13*(CalcSummary!CW11 + CalcSummary!HR11) + $C$15*(CalcSummary!CW12 + CalcSummary!HR12)</f>
        <v>166.3959716297897</v>
      </c>
      <c r="D136" s="157"/>
      <c r="E136" s="157"/>
      <c r="F136" s="157"/>
      <c r="G136" s="157"/>
      <c r="H136" s="157"/>
      <c r="I136" s="157"/>
      <c r="J136" s="157"/>
      <c r="K136" s="157"/>
      <c r="L136" s="157"/>
      <c r="M136" s="157"/>
      <c r="N136" s="157"/>
      <c r="O136" s="157"/>
      <c r="P136" s="157"/>
      <c r="Q136" s="157"/>
    </row>
    <row r="137" spans="1:17" x14ac:dyDescent="0.3">
      <c r="A137" s="157"/>
      <c r="B137" s="190" t="s">
        <v>335</v>
      </c>
      <c r="C137" s="198">
        <f>$C$11*(CalcSummary!CX10 + CalcSummary!HS10) + $C$13*(CalcSummary!CX11 + CalcSummary!HS11) + $C$15*(CalcSummary!CX12 + CalcSummary!HS12)</f>
        <v>146.09158541372909</v>
      </c>
      <c r="D137" s="157"/>
      <c r="E137" s="157"/>
      <c r="F137" s="157"/>
      <c r="G137" s="157"/>
      <c r="H137" s="157"/>
      <c r="I137" s="157"/>
      <c r="J137" s="157"/>
      <c r="K137" s="157"/>
      <c r="L137" s="157"/>
      <c r="M137" s="157"/>
      <c r="N137" s="157"/>
      <c r="O137" s="157"/>
      <c r="P137" s="157"/>
      <c r="Q137" s="157"/>
    </row>
    <row r="138" spans="1:17" x14ac:dyDescent="0.3">
      <c r="A138" s="157"/>
      <c r="B138" s="190" t="s">
        <v>336</v>
      </c>
      <c r="C138" s="198">
        <f>$C$11*(CalcSummary!CY10 + CalcSummary!HT10) + $C$13*(CalcSummary!CY11 + CalcSummary!HT11) + $C$15*(CalcSummary!CY12 + CalcSummary!HT12)</f>
        <v>124.3895032644358</v>
      </c>
      <c r="D138" s="157"/>
      <c r="E138" s="157"/>
      <c r="F138" s="157"/>
      <c r="G138" s="157"/>
      <c r="H138" s="157"/>
      <c r="I138" s="157"/>
      <c r="J138" s="157"/>
      <c r="K138" s="157"/>
      <c r="L138" s="157"/>
      <c r="M138" s="157"/>
      <c r="N138" s="157"/>
      <c r="O138" s="157"/>
      <c r="P138" s="157"/>
      <c r="Q138" s="157"/>
    </row>
    <row r="139" spans="1:17" x14ac:dyDescent="0.3">
      <c r="A139" s="157"/>
      <c r="B139" s="190" t="s">
        <v>337</v>
      </c>
      <c r="C139" s="198">
        <f>$C$11*(CalcSummary!CZ10 + CalcSummary!HU10) + $C$13*(CalcSummary!CZ11 + CalcSummary!HU11) + $C$15*(CalcSummary!CZ12 + CalcSummary!HU12)</f>
        <v>83.812832986415572</v>
      </c>
      <c r="D139" s="157"/>
      <c r="E139" s="157"/>
      <c r="F139" s="157"/>
      <c r="G139" s="157"/>
      <c r="H139" s="157"/>
      <c r="I139" s="157"/>
      <c r="J139" s="157"/>
      <c r="K139" s="157"/>
      <c r="L139" s="157"/>
      <c r="M139" s="157"/>
      <c r="N139" s="157"/>
      <c r="O139" s="157"/>
      <c r="P139" s="157"/>
      <c r="Q139" s="157"/>
    </row>
    <row r="140" spans="1:17" x14ac:dyDescent="0.3">
      <c r="A140" s="157"/>
      <c r="B140" s="190" t="s">
        <v>338</v>
      </c>
      <c r="C140" s="198">
        <f>$C$11*(CalcSummary!DA10 + CalcSummary!HV10) + $C$13*(CalcSummary!DA11 + CalcSummary!HV11) + $C$15*(CalcSummary!DA12 + CalcSummary!HV12)</f>
        <v>54.630827285747614</v>
      </c>
      <c r="D140" s="157"/>
      <c r="E140" s="157"/>
      <c r="F140" s="157"/>
      <c r="G140" s="157"/>
      <c r="H140" s="157"/>
      <c r="I140" s="157"/>
      <c r="J140" s="157"/>
      <c r="K140" s="157"/>
      <c r="L140" s="157"/>
      <c r="M140" s="157"/>
      <c r="N140" s="157"/>
      <c r="O140" s="157"/>
      <c r="P140" s="157"/>
      <c r="Q140" s="157"/>
    </row>
    <row r="141" spans="1:17" x14ac:dyDescent="0.3">
      <c r="A141" s="157"/>
      <c r="B141" s="190" t="s">
        <v>339</v>
      </c>
      <c r="C141" s="198">
        <f>$C$11*(CalcSummary!DB10 + CalcSummary!HW10) + $C$13*(CalcSummary!DB11 + CalcSummary!HW11) + $C$15*(CalcSummary!DB12 + CalcSummary!HW12)</f>
        <v>60.097420689952685</v>
      </c>
      <c r="D141" s="157"/>
      <c r="E141" s="157"/>
      <c r="F141" s="157"/>
      <c r="G141" s="157"/>
      <c r="H141" s="157"/>
      <c r="I141" s="157"/>
      <c r="J141" s="157"/>
      <c r="K141" s="157"/>
      <c r="L141" s="157"/>
      <c r="M141" s="157"/>
      <c r="N141" s="157"/>
      <c r="O141" s="157"/>
      <c r="P141" s="157"/>
      <c r="Q141" s="157"/>
    </row>
    <row r="142" spans="1:17" x14ac:dyDescent="0.3">
      <c r="A142" s="157"/>
      <c r="B142" s="190" t="s">
        <v>340</v>
      </c>
      <c r="C142" s="198">
        <f>$C$11*(CalcSummary!DC10 + CalcSummary!HX10) + $C$13*(CalcSummary!DC11 + CalcSummary!HX11) + $C$15*(CalcSummary!DC12 + CalcSummary!HX12)</f>
        <v>35.854440413003609</v>
      </c>
      <c r="D142" s="157"/>
      <c r="E142" s="157"/>
      <c r="F142" s="157"/>
      <c r="G142" s="157"/>
      <c r="H142" s="157"/>
      <c r="I142" s="157"/>
      <c r="J142" s="157"/>
      <c r="K142" s="157"/>
      <c r="L142" s="157"/>
      <c r="M142" s="157"/>
      <c r="N142" s="157"/>
      <c r="O142" s="157"/>
      <c r="P142" s="157"/>
      <c r="Q142" s="157"/>
    </row>
    <row r="143" spans="1:17" x14ac:dyDescent="0.3">
      <c r="A143" s="157"/>
      <c r="B143" s="190" t="s">
        <v>341</v>
      </c>
      <c r="C143" s="198">
        <f>$C$11*(CalcSummary!DD10 + CalcSummary!HY10) + $C$13*(CalcSummary!DD11 + CalcSummary!HY11) + $C$15*(CalcSummary!DD12 + CalcSummary!HY12)</f>
        <v>45.733741628157119</v>
      </c>
      <c r="D143" s="157"/>
      <c r="E143" s="157"/>
      <c r="F143" s="157"/>
      <c r="G143" s="157"/>
      <c r="H143" s="157"/>
      <c r="I143" s="157"/>
      <c r="J143" s="157"/>
      <c r="K143" s="157"/>
      <c r="L143" s="157"/>
      <c r="M143" s="157"/>
      <c r="N143" s="157"/>
      <c r="O143" s="157"/>
      <c r="P143" s="157"/>
      <c r="Q143" s="157"/>
    </row>
    <row r="144" spans="1:17" x14ac:dyDescent="0.3">
      <c r="A144" s="157"/>
      <c r="B144" s="190" t="s">
        <v>342</v>
      </c>
      <c r="C144" s="198">
        <f>$C$11*(CalcSummary!DE10 + CalcSummary!HZ10) + $C$13*(CalcSummary!DE11 + CalcSummary!HZ11) + $C$15*(CalcSummary!DE12 + CalcSummary!HZ12)</f>
        <v>46.01078352987652</v>
      </c>
      <c r="D144" s="157"/>
      <c r="E144" s="157"/>
      <c r="F144" s="157"/>
      <c r="G144" s="157"/>
      <c r="H144" s="157"/>
      <c r="I144" s="157"/>
      <c r="J144" s="157"/>
      <c r="K144" s="157"/>
      <c r="L144" s="157"/>
      <c r="M144" s="157"/>
      <c r="N144" s="157"/>
      <c r="O144" s="157"/>
      <c r="P144" s="157"/>
      <c r="Q144" s="157"/>
    </row>
    <row r="145" spans="1:17" x14ac:dyDescent="0.3">
      <c r="A145" s="157"/>
      <c r="B145" s="190" t="s">
        <v>343</v>
      </c>
      <c r="C145" s="198">
        <f>$C$11*(CalcSummary!DF10 + CalcSummary!IA10) + $C$13*(CalcSummary!DF11 + CalcSummary!IA11) + $C$15*(CalcSummary!DF12 + CalcSummary!IA12)</f>
        <v>46.408357536072728</v>
      </c>
      <c r="D145" s="157"/>
      <c r="E145" s="157"/>
      <c r="F145" s="157"/>
      <c r="G145" s="157"/>
      <c r="H145" s="157"/>
      <c r="I145" s="157"/>
      <c r="J145" s="157"/>
      <c r="K145" s="157"/>
      <c r="L145" s="157"/>
      <c r="M145" s="157"/>
      <c r="N145" s="157"/>
      <c r="O145" s="157"/>
      <c r="P145" s="157"/>
      <c r="Q145" s="157"/>
    </row>
    <row r="146" spans="1:17" x14ac:dyDescent="0.3">
      <c r="A146" s="157"/>
      <c r="B146" s="190" t="s">
        <v>344</v>
      </c>
      <c r="C146" s="198">
        <f>$C$11*(CalcSummary!DG10 + CalcSummary!IB10) + $C$13*(CalcSummary!DG11 + CalcSummary!IB11) + $C$15*(CalcSummary!DG12 + CalcSummary!IB12)</f>
        <v>42.596010956954785</v>
      </c>
      <c r="D146" s="157"/>
      <c r="E146" s="157"/>
      <c r="F146" s="157"/>
      <c r="G146" s="157"/>
      <c r="H146" s="157"/>
      <c r="I146" s="157"/>
      <c r="J146" s="157"/>
      <c r="K146" s="157"/>
      <c r="L146" s="157"/>
      <c r="M146" s="157"/>
      <c r="N146" s="157"/>
      <c r="O146" s="157"/>
      <c r="P146" s="157"/>
      <c r="Q146" s="157"/>
    </row>
    <row r="147" spans="1:17" x14ac:dyDescent="0.3">
      <c r="A147" s="157"/>
      <c r="B147" s="190" t="s">
        <v>345</v>
      </c>
      <c r="C147" s="198">
        <f>$C$11*(CalcSummary!DH10 + CalcSummary!IC10) + $C$13*(CalcSummary!DH11 + CalcSummary!IC11) + $C$15*(CalcSummary!DH12 + CalcSummary!IC12)</f>
        <v>36.777576715149017</v>
      </c>
      <c r="D147" s="157"/>
      <c r="E147" s="157"/>
      <c r="F147" s="157"/>
      <c r="G147" s="157"/>
      <c r="H147" s="157"/>
      <c r="I147" s="157"/>
      <c r="J147" s="157"/>
      <c r="K147" s="157"/>
      <c r="L147" s="157"/>
      <c r="M147" s="157"/>
      <c r="N147" s="157"/>
      <c r="O147" s="157"/>
      <c r="P147" s="157"/>
      <c r="Q147" s="157"/>
    </row>
    <row r="148" spans="1:17" x14ac:dyDescent="0.3">
      <c r="A148" s="157"/>
      <c r="B148" s="190" t="s">
        <v>346</v>
      </c>
      <c r="C148" s="198">
        <f>$C$11*(CalcSummary!DI10 + CalcSummary!ID10) + $C$13*(CalcSummary!DI11 + CalcSummary!ID11) + $C$15*(CalcSummary!DI12 + CalcSummary!ID12)</f>
        <v>33.418853336540124</v>
      </c>
      <c r="D148" s="157"/>
      <c r="E148" s="157"/>
      <c r="F148" s="157"/>
      <c r="G148" s="157"/>
      <c r="H148" s="157"/>
      <c r="I148" s="157"/>
      <c r="J148" s="157"/>
      <c r="K148" s="157"/>
      <c r="L148" s="157"/>
      <c r="M148" s="157"/>
      <c r="N148" s="157"/>
      <c r="O148" s="157"/>
      <c r="P148" s="157"/>
      <c r="Q148" s="157"/>
    </row>
    <row r="149" spans="1:17" x14ac:dyDescent="0.3">
      <c r="A149" s="157"/>
      <c r="B149" s="190" t="s">
        <v>347</v>
      </c>
      <c r="C149" s="198">
        <f>$C$11*(CalcSummary!DJ10 + CalcSummary!IE10) + $C$13*(CalcSummary!DJ11 + CalcSummary!IE11) + $C$15*(CalcSummary!DJ12 + CalcSummary!IE12)</f>
        <v>35.690021683320488</v>
      </c>
      <c r="D149" s="157"/>
      <c r="E149" s="157"/>
      <c r="F149" s="157"/>
      <c r="G149" s="157"/>
      <c r="H149" s="157"/>
      <c r="I149" s="157"/>
      <c r="J149" s="157"/>
      <c r="K149" s="157"/>
      <c r="L149" s="157"/>
      <c r="M149" s="157"/>
      <c r="N149" s="157"/>
      <c r="O149" s="157"/>
      <c r="P149" s="157"/>
      <c r="Q149" s="157"/>
    </row>
    <row r="150" spans="1:17" x14ac:dyDescent="0.3">
      <c r="A150" s="157"/>
      <c r="B150" s="190" t="s">
        <v>348</v>
      </c>
      <c r="C150" s="198">
        <f>$C$11*(CalcSummary!DK10 + CalcSummary!IF10) + $C$13*(CalcSummary!DK11 + CalcSummary!IF11) + $C$15*(CalcSummary!DK12 + CalcSummary!IF12)</f>
        <v>19.92485255985844</v>
      </c>
      <c r="D150" s="157"/>
      <c r="E150" s="157"/>
      <c r="F150" s="157"/>
      <c r="G150" s="157"/>
      <c r="H150" s="157"/>
      <c r="I150" s="157"/>
      <c r="J150" s="157"/>
      <c r="K150" s="157"/>
      <c r="L150" s="157"/>
      <c r="M150" s="157"/>
      <c r="N150" s="157"/>
      <c r="O150" s="157"/>
      <c r="P150" s="157"/>
      <c r="Q150" s="157"/>
    </row>
    <row r="151" spans="1:17" x14ac:dyDescent="0.3">
      <c r="A151" s="157"/>
      <c r="B151" s="190" t="s">
        <v>349</v>
      </c>
      <c r="C151" s="198">
        <f>$C$11*(CalcSummary!DL10 + CalcSummary!IG10) + $C$13*(CalcSummary!DL11 + CalcSummary!IG11) + $C$15*(CalcSummary!DL12 + CalcSummary!IG12)</f>
        <v>31.753874398010439</v>
      </c>
      <c r="D151" s="157"/>
      <c r="E151" s="157"/>
      <c r="F151" s="157"/>
      <c r="G151" s="157"/>
      <c r="H151" s="157"/>
      <c r="I151" s="157"/>
      <c r="J151" s="157"/>
      <c r="K151" s="157"/>
      <c r="L151" s="157"/>
      <c r="M151" s="157"/>
      <c r="N151" s="157"/>
      <c r="O151" s="157"/>
      <c r="P151" s="157"/>
      <c r="Q151" s="157"/>
    </row>
    <row r="152" spans="1:17" x14ac:dyDescent="0.3">
      <c r="A152" s="157"/>
      <c r="B152" s="190" t="s">
        <v>350</v>
      </c>
      <c r="C152" s="198">
        <f>$C$11*(CalcSummary!DM10 + CalcSummary!IH10) + $C$13*(CalcSummary!DM11 + CalcSummary!IH11) + $C$15*(CalcSummary!DM12 + CalcSummary!IH12)</f>
        <v>17.73694830120284</v>
      </c>
      <c r="D152" s="157"/>
      <c r="E152" s="157"/>
      <c r="F152" s="157"/>
      <c r="G152" s="157"/>
      <c r="H152" s="157"/>
      <c r="I152" s="157"/>
      <c r="J152" s="157"/>
      <c r="K152" s="157"/>
      <c r="L152" s="157"/>
      <c r="M152" s="157"/>
      <c r="N152" s="157"/>
      <c r="O152" s="157"/>
      <c r="P152" s="157"/>
      <c r="Q152" s="157"/>
    </row>
    <row r="153" spans="1:17" x14ac:dyDescent="0.3">
      <c r="A153" s="157"/>
      <c r="B153" s="190" t="s">
        <v>351</v>
      </c>
      <c r="C153" s="198">
        <f>$C$11*(CalcSummary!DN10 + CalcSummary!II10) + $C$13*(CalcSummary!DN11 + CalcSummary!II11) + $C$15*(CalcSummary!DN12 + CalcSummary!II12)</f>
        <v>18.132668490134797</v>
      </c>
      <c r="D153" s="157"/>
      <c r="E153" s="157"/>
      <c r="F153" s="157"/>
      <c r="G153" s="157"/>
      <c r="H153" s="157"/>
      <c r="I153" s="157"/>
      <c r="J153" s="157"/>
      <c r="K153" s="157"/>
      <c r="L153" s="157"/>
      <c r="M153" s="157"/>
      <c r="N153" s="157"/>
      <c r="O153" s="157"/>
      <c r="P153" s="157"/>
      <c r="Q153" s="157"/>
    </row>
    <row r="154" spans="1:17" x14ac:dyDescent="0.3">
      <c r="A154" s="157"/>
      <c r="B154" s="190" t="s">
        <v>352</v>
      </c>
      <c r="C154" s="198">
        <f>$C$11*(CalcSummary!DO10 + CalcSummary!IJ10) + $C$13*(CalcSummary!DO11 + CalcSummary!IJ11) + $C$15*(CalcSummary!DO12 + CalcSummary!IJ12)</f>
        <v>21.142665912128152</v>
      </c>
      <c r="D154" s="157"/>
      <c r="E154" s="157"/>
      <c r="F154" s="157"/>
      <c r="G154" s="157"/>
      <c r="H154" s="157"/>
      <c r="I154" s="157"/>
      <c r="J154" s="157"/>
      <c r="K154" s="157"/>
      <c r="L154" s="157"/>
      <c r="M154" s="157"/>
      <c r="N154" s="157"/>
      <c r="O154" s="157"/>
      <c r="P154" s="157"/>
      <c r="Q154" s="157"/>
    </row>
    <row r="155" spans="1:17" x14ac:dyDescent="0.3">
      <c r="A155" s="157"/>
      <c r="B155" s="190" t="s">
        <v>353</v>
      </c>
      <c r="C155" s="198">
        <f>$C$11*(CalcSummary!DP10 + CalcSummary!IK10) + $C$13*(CalcSummary!DP11 + CalcSummary!IK11) + $C$15*(CalcSummary!DP12 + CalcSummary!IK12)</f>
        <v>29.662431324216428</v>
      </c>
      <c r="D155" s="157"/>
      <c r="E155" s="157"/>
      <c r="F155" s="157"/>
      <c r="G155" s="157"/>
      <c r="H155" s="157"/>
      <c r="I155" s="157"/>
      <c r="J155" s="157"/>
      <c r="K155" s="157"/>
      <c r="L155" s="157"/>
      <c r="M155" s="157"/>
      <c r="N155" s="157"/>
      <c r="O155" s="157"/>
      <c r="P155" s="157"/>
      <c r="Q155" s="157"/>
    </row>
    <row r="156" spans="1:17" x14ac:dyDescent="0.3">
      <c r="A156" s="157"/>
      <c r="B156" s="190" t="s">
        <v>354</v>
      </c>
      <c r="C156" s="198">
        <f>$C$11*(CalcSummary!DQ10 + CalcSummary!IL10) + $C$13*(CalcSummary!DQ11 + CalcSummary!IL11) + $C$15*(CalcSummary!DQ12 + CalcSummary!IL12)</f>
        <v>28.527676673347219</v>
      </c>
      <c r="D156" s="157"/>
      <c r="E156" s="157"/>
      <c r="F156" s="157"/>
      <c r="G156" s="157"/>
      <c r="H156" s="157"/>
      <c r="I156" s="157"/>
      <c r="J156" s="157"/>
      <c r="K156" s="157"/>
      <c r="L156" s="157"/>
      <c r="M156" s="157"/>
      <c r="N156" s="157"/>
      <c r="O156" s="157"/>
      <c r="P156" s="157"/>
      <c r="Q156" s="157"/>
    </row>
    <row r="157" spans="1:17" x14ac:dyDescent="0.3">
      <c r="A157" s="157"/>
      <c r="B157" s="190" t="s">
        <v>355</v>
      </c>
      <c r="C157" s="198">
        <f>$C$11*(CalcSummary!DR10 + CalcSummary!IM10) + $C$13*(CalcSummary!DR11 + CalcSummary!IM11) + $C$15*(CalcSummary!DR12 + CalcSummary!IM12)</f>
        <v>23.641385779539501</v>
      </c>
      <c r="D157" s="157"/>
      <c r="E157" s="157"/>
      <c r="F157" s="157"/>
      <c r="G157" s="157"/>
      <c r="H157" s="157"/>
      <c r="I157" s="157"/>
      <c r="J157" s="157"/>
      <c r="K157" s="157"/>
      <c r="L157" s="157"/>
      <c r="M157" s="157"/>
      <c r="N157" s="157"/>
      <c r="O157" s="157"/>
      <c r="P157" s="157"/>
      <c r="Q157" s="157"/>
    </row>
    <row r="158" spans="1:17" x14ac:dyDescent="0.3">
      <c r="A158" s="157"/>
      <c r="B158" s="190" t="s">
        <v>356</v>
      </c>
      <c r="C158" s="198">
        <f>$C$11*(CalcSummary!DS10 + CalcSummary!IN10) + $C$13*(CalcSummary!DS11 + CalcSummary!IN11) + $C$15*(CalcSummary!DS12 + CalcSummary!IN12)</f>
        <v>21.327656394144782</v>
      </c>
      <c r="D158" s="157"/>
      <c r="E158" s="157"/>
      <c r="F158" s="157"/>
      <c r="G158" s="157"/>
      <c r="H158" s="157"/>
      <c r="I158" s="157"/>
      <c r="J158" s="157"/>
      <c r="K158" s="157"/>
      <c r="L158" s="157"/>
      <c r="M158" s="157"/>
      <c r="N158" s="157"/>
      <c r="O158" s="157"/>
      <c r="P158" s="157"/>
      <c r="Q158" s="157"/>
    </row>
    <row r="159" spans="1:17" x14ac:dyDescent="0.3">
      <c r="A159" s="157"/>
      <c r="B159" s="190" t="s">
        <v>357</v>
      </c>
      <c r="C159" s="198">
        <f>$C$11*(CalcSummary!DT10 + CalcSummary!IO10) + $C$13*(CalcSummary!DT11 + CalcSummary!IO11) + $C$15*(CalcSummary!DT12 + CalcSummary!IO12)</f>
        <v>20.410664403339126</v>
      </c>
      <c r="D159" s="157"/>
      <c r="E159" s="157"/>
      <c r="F159" s="157"/>
      <c r="G159" s="157"/>
      <c r="H159" s="157"/>
      <c r="I159" s="157"/>
      <c r="J159" s="157"/>
      <c r="K159" s="157"/>
      <c r="L159" s="157"/>
      <c r="M159" s="157"/>
      <c r="N159" s="157"/>
      <c r="O159" s="157"/>
      <c r="P159" s="157"/>
      <c r="Q159" s="157"/>
    </row>
    <row r="160" spans="1:17" x14ac:dyDescent="0.3">
      <c r="A160" s="157"/>
      <c r="B160" s="190" t="s">
        <v>358</v>
      </c>
      <c r="C160" s="198">
        <f>$C$11*(CalcSummary!DU10 + CalcSummary!IP10) + $C$13*(CalcSummary!DU11 + CalcSummary!IP11) + $C$15*(CalcSummary!DU12 + CalcSummary!IP12)</f>
        <v>8.6731318657575471</v>
      </c>
      <c r="D160" s="157"/>
      <c r="E160" s="157"/>
      <c r="F160" s="157"/>
      <c r="G160" s="157"/>
      <c r="H160" s="157"/>
      <c r="I160" s="157"/>
      <c r="J160" s="157"/>
      <c r="K160" s="157"/>
      <c r="L160" s="157"/>
      <c r="M160" s="157"/>
      <c r="N160" s="157"/>
      <c r="O160" s="157"/>
      <c r="P160" s="157"/>
      <c r="Q160" s="157"/>
    </row>
    <row r="161" spans="1:17" x14ac:dyDescent="0.3">
      <c r="A161" s="157"/>
      <c r="B161" s="190" t="s">
        <v>359</v>
      </c>
      <c r="C161" s="198">
        <f>$C$11*(CalcSummary!DV10 + CalcSummary!IQ10) + $C$13*(CalcSummary!DV11 + CalcSummary!IQ11) + $C$15*(CalcSummary!DV12 + CalcSummary!IQ12)</f>
        <v>18.10541390433373</v>
      </c>
      <c r="D161" s="157"/>
      <c r="E161" s="157"/>
      <c r="F161" s="157"/>
      <c r="G161" s="157"/>
      <c r="H161" s="157"/>
      <c r="I161" s="157"/>
      <c r="J161" s="157"/>
      <c r="K161" s="157"/>
      <c r="L161" s="157"/>
      <c r="M161" s="157"/>
      <c r="N161" s="157"/>
      <c r="O161" s="157"/>
      <c r="P161" s="157"/>
      <c r="Q161" s="157"/>
    </row>
    <row r="162" spans="1:17" x14ac:dyDescent="0.3">
      <c r="A162" s="157"/>
      <c r="B162" s="190" t="s">
        <v>360</v>
      </c>
      <c r="C162" s="198">
        <f>$C$11*(CalcSummary!DW10 + CalcSummary!IR10) + $C$13*(CalcSummary!DW11 + CalcSummary!IR11) + $C$15*(CalcSummary!DW12 + CalcSummary!IR12)</f>
        <v>58.540301703174862</v>
      </c>
      <c r="D162" s="157"/>
      <c r="E162" s="157"/>
      <c r="F162" s="157"/>
      <c r="G162" s="157"/>
      <c r="H162" s="157"/>
      <c r="I162" s="157"/>
      <c r="J162" s="157"/>
      <c r="K162" s="157"/>
      <c r="L162" s="157"/>
      <c r="M162" s="157"/>
      <c r="N162" s="157"/>
      <c r="O162" s="157"/>
      <c r="P162" s="157"/>
      <c r="Q162" s="157"/>
    </row>
    <row r="163" spans="1:17" x14ac:dyDescent="0.3">
      <c r="A163" s="157"/>
      <c r="B163" s="190" t="s">
        <v>361</v>
      </c>
      <c r="C163" s="198">
        <f>$C$11*(CalcSummary!DX10 + CalcSummary!IS10) + $C$13*(CalcSummary!DX11 + CalcSummary!IS11) + $C$15*(CalcSummary!DX12 + CalcSummary!IS12)</f>
        <v>39.425621530212588</v>
      </c>
      <c r="D163" s="157"/>
      <c r="E163" s="157"/>
      <c r="F163" s="157"/>
      <c r="G163" s="157"/>
      <c r="H163" s="157"/>
      <c r="I163" s="157"/>
      <c r="J163" s="157"/>
      <c r="K163" s="157"/>
      <c r="L163" s="157"/>
      <c r="M163" s="157"/>
      <c r="N163" s="157"/>
      <c r="O163" s="157"/>
      <c r="P163" s="157"/>
      <c r="Q163" s="157"/>
    </row>
    <row r="164" spans="1:17" x14ac:dyDescent="0.3">
      <c r="A164" s="157"/>
      <c r="B164" s="190" t="s">
        <v>362</v>
      </c>
      <c r="C164" s="198">
        <f>$C$11*(CalcSummary!DY10 + CalcSummary!IT10) + $C$13*(CalcSummary!DY11 + CalcSummary!IT11) + $C$15*(CalcSummary!DY12 + CalcSummary!IT12)</f>
        <v>38.364278398193591</v>
      </c>
      <c r="D164" s="157"/>
      <c r="E164" s="157"/>
      <c r="F164" s="157"/>
      <c r="G164" s="157"/>
      <c r="H164" s="157"/>
      <c r="I164" s="157"/>
      <c r="J164" s="157"/>
      <c r="K164" s="157"/>
      <c r="L164" s="157"/>
      <c r="M164" s="157"/>
      <c r="N164" s="157"/>
      <c r="O164" s="157"/>
      <c r="P164" s="157"/>
      <c r="Q164" s="157"/>
    </row>
    <row r="165" spans="1:17" x14ac:dyDescent="0.3">
      <c r="A165" s="157"/>
      <c r="B165" s="190" t="s">
        <v>363</v>
      </c>
      <c r="C165" s="198">
        <f>$C$11*(CalcSummary!DZ10 + CalcSummary!IU10) + $C$13*(CalcSummary!DZ11 + CalcSummary!IU11) + $C$15*(CalcSummary!DZ12 + CalcSummary!IU12)</f>
        <v>30.962981896708222</v>
      </c>
      <c r="D165" s="157"/>
      <c r="E165" s="157"/>
      <c r="F165" s="157"/>
      <c r="G165" s="157"/>
      <c r="H165" s="157"/>
      <c r="I165" s="157"/>
      <c r="J165" s="157"/>
      <c r="K165" s="157"/>
      <c r="L165" s="157"/>
      <c r="M165" s="157"/>
      <c r="N165" s="157"/>
      <c r="O165" s="157"/>
      <c r="P165" s="157"/>
      <c r="Q165" s="157"/>
    </row>
    <row r="166" spans="1:17" x14ac:dyDescent="0.3">
      <c r="A166" s="157"/>
      <c r="B166" s="190" t="s">
        <v>364</v>
      </c>
      <c r="C166" s="198">
        <f>$C$11*(CalcSummary!EA10 + CalcSummary!IV10) + $C$13*(CalcSummary!EA11 + CalcSummary!IV11) + $C$15*(CalcSummary!EA12 + CalcSummary!IV12)</f>
        <v>17.602955806868</v>
      </c>
      <c r="D166" s="157"/>
      <c r="E166" s="157"/>
      <c r="F166" s="157"/>
      <c r="G166" s="157"/>
      <c r="H166" s="157"/>
      <c r="I166" s="157"/>
      <c r="J166" s="157"/>
      <c r="K166" s="157"/>
      <c r="L166" s="157"/>
      <c r="M166" s="157"/>
      <c r="N166" s="157"/>
      <c r="O166" s="157"/>
      <c r="P166" s="157"/>
      <c r="Q166" s="157"/>
    </row>
    <row r="167" spans="1:17" x14ac:dyDescent="0.3">
      <c r="A167" s="157"/>
      <c r="B167" s="190" t="s">
        <v>365</v>
      </c>
      <c r="C167" s="198">
        <f>$C$11*(CalcSummary!EB10 + CalcSummary!IW10) + $C$13*(CalcSummary!EB11 + CalcSummary!IW11) + $C$15*(CalcSummary!EB12 + CalcSummary!IW12)</f>
        <v>11.592859427994831</v>
      </c>
      <c r="D167" s="157"/>
      <c r="E167" s="157"/>
      <c r="F167" s="157"/>
      <c r="G167" s="157"/>
      <c r="H167" s="157"/>
      <c r="I167" s="157"/>
      <c r="J167" s="157"/>
      <c r="K167" s="157"/>
      <c r="L167" s="157"/>
      <c r="M167" s="157"/>
      <c r="N167" s="157"/>
      <c r="O167" s="157"/>
      <c r="P167" s="157"/>
      <c r="Q167" s="157"/>
    </row>
    <row r="168" spans="1:17" x14ac:dyDescent="0.3">
      <c r="A168" s="157"/>
      <c r="B168" s="190" t="s">
        <v>366</v>
      </c>
      <c r="C168" s="198">
        <f>$C$11*(CalcSummary!EC10 + CalcSummary!IX10) + $C$13*(CalcSummary!EC11 + CalcSummary!IX11) + $C$15*(CalcSummary!EC12 + CalcSummary!IX12)</f>
        <v>5.6314900402993251</v>
      </c>
      <c r="D168" s="157"/>
      <c r="E168" s="157"/>
      <c r="F168" s="157"/>
      <c r="G168" s="157"/>
      <c r="H168" s="157"/>
      <c r="I168" s="157"/>
      <c r="J168" s="157"/>
      <c r="K168" s="157"/>
      <c r="L168" s="157"/>
      <c r="M168" s="157"/>
      <c r="N168" s="157"/>
      <c r="O168" s="157"/>
      <c r="P168" s="157"/>
      <c r="Q168" s="157"/>
    </row>
    <row r="169" spans="1:17" x14ac:dyDescent="0.3">
      <c r="A169" s="157"/>
      <c r="B169" s="190" t="s">
        <v>367</v>
      </c>
      <c r="C169" s="198">
        <f>$C$11*(CalcSummary!ED10 + CalcSummary!IY10) + $C$13*(CalcSummary!ED11 + CalcSummary!IY11) + $C$15*(CalcSummary!ED12 + CalcSummary!IY12)</f>
        <v>9.1630477803730948</v>
      </c>
      <c r="D169" s="157"/>
      <c r="E169" s="157"/>
      <c r="F169" s="157"/>
      <c r="G169" s="157"/>
      <c r="H169" s="157"/>
      <c r="I169" s="157"/>
      <c r="J169" s="157"/>
      <c r="K169" s="157"/>
      <c r="L169" s="157"/>
      <c r="M169" s="157"/>
      <c r="N169" s="157"/>
      <c r="O169" s="157"/>
      <c r="P169" s="157"/>
      <c r="Q169" s="157"/>
    </row>
    <row r="170" spans="1:17" x14ac:dyDescent="0.3">
      <c r="A170" s="157"/>
      <c r="B170" s="157"/>
      <c r="C170" s="157"/>
      <c r="D170" s="157"/>
      <c r="E170" s="157"/>
      <c r="F170" s="157"/>
      <c r="G170" s="157"/>
      <c r="H170" s="157"/>
      <c r="I170" s="157"/>
      <c r="J170" s="157"/>
      <c r="K170" s="157"/>
      <c r="L170" s="157"/>
      <c r="M170" s="157"/>
      <c r="N170" s="157"/>
      <c r="O170" s="157"/>
      <c r="P170" s="157"/>
      <c r="Q170" s="157"/>
    </row>
    <row r="171" spans="1:17" x14ac:dyDescent="0.3">
      <c r="A171" s="157"/>
      <c r="B171" s="157"/>
      <c r="C171" s="157"/>
      <c r="D171" s="157"/>
      <c r="E171" s="157"/>
      <c r="F171" s="157"/>
      <c r="G171" s="157"/>
      <c r="H171" s="157"/>
      <c r="I171" s="157"/>
      <c r="J171" s="157"/>
      <c r="K171" s="157"/>
      <c r="L171" s="157"/>
      <c r="M171" s="157"/>
      <c r="N171" s="157"/>
      <c r="O171" s="157"/>
      <c r="P171" s="157"/>
      <c r="Q171" s="157"/>
    </row>
    <row r="172" spans="1:17" x14ac:dyDescent="0.3">
      <c r="A172" s="157"/>
      <c r="B172" s="157"/>
      <c r="C172" s="157"/>
      <c r="D172" s="157"/>
      <c r="E172" s="157"/>
      <c r="F172" s="157"/>
      <c r="G172" s="157"/>
      <c r="H172" s="157"/>
      <c r="I172" s="157"/>
      <c r="J172" s="157"/>
      <c r="K172" s="157"/>
      <c r="L172" s="157"/>
      <c r="M172" s="157"/>
      <c r="N172" s="157"/>
      <c r="O172" s="157"/>
      <c r="P172" s="157"/>
      <c r="Q172" s="157"/>
    </row>
    <row r="173" spans="1:17" x14ac:dyDescent="0.3">
      <c r="A173" s="157"/>
      <c r="B173" s="157"/>
      <c r="C173" s="157"/>
      <c r="D173" s="157"/>
      <c r="E173" s="157"/>
      <c r="F173" s="157"/>
      <c r="G173" s="157"/>
      <c r="H173" s="157"/>
      <c r="I173" s="157"/>
      <c r="J173" s="157"/>
      <c r="K173" s="157"/>
      <c r="L173" s="157"/>
      <c r="M173" s="157"/>
      <c r="N173" s="157"/>
      <c r="O173" s="157"/>
      <c r="P173" s="157"/>
      <c r="Q173" s="157"/>
    </row>
    <row r="174" spans="1:17" x14ac:dyDescent="0.3">
      <c r="A174" s="157"/>
      <c r="B174" s="157"/>
      <c r="C174" s="157"/>
      <c r="D174" s="157"/>
      <c r="E174" s="157"/>
      <c r="F174" s="157"/>
      <c r="G174" s="157"/>
      <c r="H174" s="157"/>
      <c r="I174" s="157"/>
      <c r="J174" s="157"/>
      <c r="K174" s="157"/>
      <c r="L174" s="157"/>
      <c r="M174" s="157"/>
      <c r="N174" s="157"/>
      <c r="O174" s="157"/>
      <c r="P174" s="157"/>
      <c r="Q174" s="157"/>
    </row>
    <row r="175" spans="1:17" x14ac:dyDescent="0.3">
      <c r="A175" s="157"/>
      <c r="B175" s="157"/>
      <c r="C175" s="157"/>
      <c r="D175" s="157"/>
      <c r="E175" s="157"/>
      <c r="F175" s="157"/>
      <c r="G175" s="157"/>
      <c r="H175" s="157"/>
      <c r="I175" s="157"/>
      <c r="J175" s="157"/>
      <c r="K175" s="157"/>
      <c r="L175" s="157"/>
      <c r="M175" s="157"/>
      <c r="N175" s="157"/>
      <c r="O175" s="157"/>
      <c r="P175" s="157"/>
      <c r="Q175" s="157"/>
    </row>
  </sheetData>
  <mergeCells count="22">
    <mergeCell ref="B42:L42"/>
    <mergeCell ref="B44:C44"/>
    <mergeCell ref="C33:E33"/>
    <mergeCell ref="G33:I33"/>
    <mergeCell ref="C35:L35"/>
    <mergeCell ref="C36:G36"/>
    <mergeCell ref="H36:L36"/>
    <mergeCell ref="C40:F40"/>
    <mergeCell ref="H40:K40"/>
    <mergeCell ref="C29:F29"/>
    <mergeCell ref="G29:J29"/>
    <mergeCell ref="C3:G3"/>
    <mergeCell ref="C5:D5"/>
    <mergeCell ref="F5:G5"/>
    <mergeCell ref="B8:G8"/>
    <mergeCell ref="I8:N8"/>
    <mergeCell ref="C21:J21"/>
    <mergeCell ref="C22:F22"/>
    <mergeCell ref="G22:J22"/>
    <mergeCell ref="C26:E26"/>
    <mergeCell ref="G26:I26"/>
    <mergeCell ref="C28:J28"/>
  </mergeCells>
  <dataValidations count="1">
    <dataValidation type="list" allowBlank="1" showInputMessage="1" showErrorMessage="1" sqref="F5:G5">
      <formula1>"With Buses, Without Buses"</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
  <sheetViews>
    <sheetView workbookViewId="0">
      <selection activeCell="T14" sqref="T14"/>
    </sheetView>
  </sheetViews>
  <sheetFormatPr defaultColWidth="9.109375" defaultRowHeight="14.4" x14ac:dyDescent="0.3"/>
  <cols>
    <col min="1" max="1" width="2.88671875" style="41" customWidth="1"/>
    <col min="2" max="16384" width="9.109375" style="41"/>
  </cols>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workbookViewId="0">
      <selection activeCell="H10" sqref="H10"/>
    </sheetView>
  </sheetViews>
  <sheetFormatPr defaultRowHeight="14.4" x14ac:dyDescent="0.3"/>
  <cols>
    <col min="1" max="1" width="6.5546875" style="2" bestFit="1" customWidth="1"/>
    <col min="2" max="2" width="51.33203125" style="2" bestFit="1" customWidth="1"/>
    <col min="3" max="3" width="13.5546875" style="2" bestFit="1" customWidth="1"/>
    <col min="4" max="4" width="44" style="2" bestFit="1" customWidth="1"/>
    <col min="5" max="5" width="12.44140625" style="2" customWidth="1"/>
    <col min="6" max="6" width="25.44140625" style="2" bestFit="1" customWidth="1"/>
    <col min="7" max="7" width="12" style="2" bestFit="1" customWidth="1"/>
    <col min="8" max="8" width="89" style="9" bestFit="1" customWidth="1"/>
  </cols>
  <sheetData>
    <row r="1" spans="1:8" x14ac:dyDescent="0.3">
      <c r="A1" s="1" t="s">
        <v>0</v>
      </c>
      <c r="B1" s="1" t="s">
        <v>1</v>
      </c>
      <c r="C1" s="1" t="s">
        <v>2</v>
      </c>
      <c r="D1" s="1" t="s">
        <v>3</v>
      </c>
      <c r="E1" s="1" t="s">
        <v>4</v>
      </c>
      <c r="F1" s="1" t="s">
        <v>5</v>
      </c>
      <c r="G1" s="1" t="s">
        <v>6</v>
      </c>
      <c r="H1" s="16" t="s">
        <v>7</v>
      </c>
    </row>
    <row r="2" spans="1:8" x14ac:dyDescent="0.3">
      <c r="A2" s="2">
        <v>1</v>
      </c>
      <c r="B2" s="2" t="s">
        <v>9</v>
      </c>
      <c r="C2" s="2" t="s">
        <v>30</v>
      </c>
      <c r="D2" s="2" t="s">
        <v>31</v>
      </c>
      <c r="E2" s="2" t="s">
        <v>32</v>
      </c>
      <c r="F2" s="2" t="s">
        <v>206</v>
      </c>
      <c r="G2" s="2" t="s">
        <v>8</v>
      </c>
    </row>
    <row r="3" spans="1:8" x14ac:dyDescent="0.3">
      <c r="A3" s="2">
        <v>2</v>
      </c>
      <c r="B3" s="2" t="s">
        <v>10</v>
      </c>
      <c r="C3" s="2" t="s">
        <v>33</v>
      </c>
      <c r="D3" s="2" t="s">
        <v>34</v>
      </c>
      <c r="E3" s="2" t="s">
        <v>35</v>
      </c>
      <c r="F3" s="2" t="s">
        <v>206</v>
      </c>
      <c r="G3" s="2" t="s">
        <v>8</v>
      </c>
    </row>
    <row r="4" spans="1:8" x14ac:dyDescent="0.3">
      <c r="A4" s="2">
        <v>3</v>
      </c>
      <c r="B4" s="2" t="s">
        <v>11</v>
      </c>
      <c r="C4" s="2" t="s">
        <v>36</v>
      </c>
      <c r="D4" s="2" t="s">
        <v>37</v>
      </c>
      <c r="E4" s="2" t="s">
        <v>35</v>
      </c>
      <c r="F4" s="2" t="s">
        <v>206</v>
      </c>
      <c r="G4" s="2" t="s">
        <v>8</v>
      </c>
    </row>
    <row r="5" spans="1:8" x14ac:dyDescent="0.3">
      <c r="A5" s="2">
        <v>4</v>
      </c>
      <c r="B5" s="2" t="s">
        <v>12</v>
      </c>
      <c r="C5" s="2" t="s">
        <v>40</v>
      </c>
      <c r="D5" s="2" t="s">
        <v>41</v>
      </c>
      <c r="E5" s="2" t="s">
        <v>38</v>
      </c>
      <c r="F5" s="2" t="s">
        <v>206</v>
      </c>
      <c r="G5" s="2" t="s">
        <v>8</v>
      </c>
    </row>
    <row r="6" spans="1:8" x14ac:dyDescent="0.3">
      <c r="A6" s="2">
        <v>5</v>
      </c>
      <c r="B6" s="2" t="s">
        <v>13</v>
      </c>
      <c r="C6" s="2" t="s">
        <v>42</v>
      </c>
      <c r="D6" s="2" t="s">
        <v>43</v>
      </c>
      <c r="E6" s="2" t="s">
        <v>32</v>
      </c>
      <c r="F6" s="2" t="s">
        <v>206</v>
      </c>
      <c r="G6" s="2" t="s">
        <v>8</v>
      </c>
    </row>
    <row r="7" spans="1:8" x14ac:dyDescent="0.3">
      <c r="A7" s="2">
        <v>6</v>
      </c>
      <c r="B7" s="2" t="s">
        <v>44</v>
      </c>
      <c r="C7" s="2" t="s">
        <v>45</v>
      </c>
      <c r="D7" s="3" t="s">
        <v>46</v>
      </c>
      <c r="E7" s="2" t="s">
        <v>47</v>
      </c>
      <c r="F7" s="2" t="s">
        <v>206</v>
      </c>
      <c r="G7" s="2" t="s">
        <v>8</v>
      </c>
    </row>
    <row r="8" spans="1:8" x14ac:dyDescent="0.3">
      <c r="A8" s="2">
        <v>7</v>
      </c>
      <c r="B8" s="2" t="s">
        <v>14</v>
      </c>
      <c r="C8" s="2" t="s">
        <v>48</v>
      </c>
      <c r="D8" s="2" t="s">
        <v>49</v>
      </c>
      <c r="E8" s="2" t="s">
        <v>39</v>
      </c>
      <c r="F8" s="2" t="s">
        <v>207</v>
      </c>
      <c r="G8" s="2" t="s">
        <v>8</v>
      </c>
    </row>
    <row r="9" spans="1:8" x14ac:dyDescent="0.3">
      <c r="A9" s="2">
        <v>8</v>
      </c>
      <c r="B9" s="2" t="s">
        <v>15</v>
      </c>
      <c r="C9" s="2" t="s">
        <v>50</v>
      </c>
      <c r="D9" s="2" t="s">
        <v>51</v>
      </c>
      <c r="E9" s="2" t="s">
        <v>32</v>
      </c>
      <c r="F9" s="2" t="s">
        <v>206</v>
      </c>
      <c r="G9" s="2" t="s">
        <v>8</v>
      </c>
    </row>
    <row r="10" spans="1:8" x14ac:dyDescent="0.3">
      <c r="A10" s="2">
        <v>9</v>
      </c>
      <c r="B10" s="2" t="s">
        <v>16</v>
      </c>
      <c r="C10" s="2" t="s">
        <v>52</v>
      </c>
      <c r="D10" s="2" t="s">
        <v>53</v>
      </c>
      <c r="E10" s="2" t="s">
        <v>35</v>
      </c>
      <c r="F10" s="2" t="s">
        <v>207</v>
      </c>
      <c r="G10" s="2" t="s">
        <v>8</v>
      </c>
    </row>
    <row r="11" spans="1:8" x14ac:dyDescent="0.3">
      <c r="A11" s="2">
        <v>10</v>
      </c>
      <c r="B11" s="2" t="s">
        <v>17</v>
      </c>
      <c r="C11" s="2" t="s">
        <v>54</v>
      </c>
      <c r="D11" s="2" t="s">
        <v>55</v>
      </c>
      <c r="E11" s="2" t="s">
        <v>56</v>
      </c>
      <c r="F11" s="2" t="s">
        <v>207</v>
      </c>
      <c r="G11" s="2" t="s">
        <v>8</v>
      </c>
    </row>
    <row r="12" spans="1:8" x14ac:dyDescent="0.3">
      <c r="A12" s="2">
        <v>11</v>
      </c>
      <c r="B12" s="2" t="s">
        <v>60</v>
      </c>
      <c r="C12" s="2" t="s">
        <v>57</v>
      </c>
      <c r="D12" s="2" t="s">
        <v>58</v>
      </c>
      <c r="E12" s="2" t="s">
        <v>59</v>
      </c>
      <c r="F12" s="2" t="s">
        <v>206</v>
      </c>
      <c r="G12" s="2" t="s">
        <v>8</v>
      </c>
    </row>
    <row r="13" spans="1:8" x14ac:dyDescent="0.3">
      <c r="A13" s="2">
        <v>12</v>
      </c>
      <c r="B13" s="2" t="s">
        <v>18</v>
      </c>
      <c r="C13" s="2" t="s">
        <v>61</v>
      </c>
      <c r="D13" s="2" t="s">
        <v>65</v>
      </c>
      <c r="E13" s="2" t="s">
        <v>62</v>
      </c>
      <c r="F13" s="2" t="s">
        <v>206</v>
      </c>
      <c r="G13" s="2" t="s">
        <v>8</v>
      </c>
    </row>
    <row r="14" spans="1:8" x14ac:dyDescent="0.3">
      <c r="A14" s="2">
        <v>13</v>
      </c>
      <c r="B14" s="2" t="s">
        <v>19</v>
      </c>
      <c r="C14" s="2" t="s">
        <v>63</v>
      </c>
      <c r="D14" s="2" t="s">
        <v>64</v>
      </c>
      <c r="E14" s="2" t="s">
        <v>66</v>
      </c>
      <c r="F14" s="2" t="s">
        <v>207</v>
      </c>
      <c r="G14" s="2" t="s">
        <v>8</v>
      </c>
    </row>
    <row r="15" spans="1:8" x14ac:dyDescent="0.3">
      <c r="A15" s="2">
        <v>14</v>
      </c>
      <c r="B15" s="2" t="s">
        <v>20</v>
      </c>
      <c r="C15" s="2" t="s">
        <v>67</v>
      </c>
      <c r="D15" s="2" t="s">
        <v>68</v>
      </c>
      <c r="E15" s="2" t="s">
        <v>69</v>
      </c>
      <c r="F15" s="2" t="s">
        <v>206</v>
      </c>
      <c r="G15" s="2" t="s">
        <v>8</v>
      </c>
      <c r="H15" s="9" t="s">
        <v>213</v>
      </c>
    </row>
    <row r="16" spans="1:8" x14ac:dyDescent="0.3">
      <c r="A16" s="2">
        <v>15</v>
      </c>
      <c r="B16" s="2" t="s">
        <v>71</v>
      </c>
      <c r="C16" s="2" t="s">
        <v>70</v>
      </c>
      <c r="D16" s="2" t="s">
        <v>72</v>
      </c>
      <c r="E16" s="2" t="s">
        <v>73</v>
      </c>
      <c r="F16" s="2" t="s">
        <v>207</v>
      </c>
      <c r="G16" s="2" t="s">
        <v>8</v>
      </c>
    </row>
    <row r="17" spans="1:8" x14ac:dyDescent="0.3">
      <c r="A17" s="2">
        <v>16</v>
      </c>
      <c r="B17" s="2" t="s">
        <v>21</v>
      </c>
      <c r="C17" s="2" t="s">
        <v>74</v>
      </c>
      <c r="D17" s="2" t="s">
        <v>75</v>
      </c>
      <c r="E17" s="2" t="s">
        <v>69</v>
      </c>
      <c r="F17" s="2" t="s">
        <v>206</v>
      </c>
      <c r="G17" s="2" t="s">
        <v>8</v>
      </c>
      <c r="H17" s="9" t="s">
        <v>161</v>
      </c>
    </row>
    <row r="18" spans="1:8" x14ac:dyDescent="0.3">
      <c r="A18" s="2">
        <v>17</v>
      </c>
      <c r="B18" s="2" t="s">
        <v>77</v>
      </c>
      <c r="C18" s="2" t="s">
        <v>76</v>
      </c>
      <c r="D18" s="2" t="s">
        <v>78</v>
      </c>
      <c r="E18" s="2" t="s">
        <v>69</v>
      </c>
      <c r="F18" s="2" t="s">
        <v>206</v>
      </c>
      <c r="G18" s="2" t="s">
        <v>8</v>
      </c>
    </row>
    <row r="19" spans="1:8" x14ac:dyDescent="0.3">
      <c r="A19" s="2">
        <v>18</v>
      </c>
      <c r="B19" s="2" t="s">
        <v>22</v>
      </c>
      <c r="C19" s="2">
        <v>920411</v>
      </c>
      <c r="D19" s="2" t="s">
        <v>79</v>
      </c>
      <c r="E19" s="2" t="s">
        <v>32</v>
      </c>
      <c r="F19" s="2" t="s">
        <v>82</v>
      </c>
      <c r="G19" s="2" t="s">
        <v>8</v>
      </c>
    </row>
    <row r="20" spans="1:8" x14ac:dyDescent="0.3">
      <c r="A20" s="2">
        <v>19</v>
      </c>
      <c r="B20" s="2" t="s">
        <v>120</v>
      </c>
      <c r="C20" s="2">
        <v>920424</v>
      </c>
      <c r="D20" s="2" t="s">
        <v>121</v>
      </c>
      <c r="E20" s="2" t="s">
        <v>32</v>
      </c>
      <c r="F20" s="2" t="s">
        <v>82</v>
      </c>
      <c r="G20" s="2" t="s">
        <v>8</v>
      </c>
    </row>
    <row r="21" spans="1:8" x14ac:dyDescent="0.3">
      <c r="A21" s="2">
        <v>20</v>
      </c>
      <c r="B21" s="2" t="s">
        <v>83</v>
      </c>
      <c r="C21" s="2">
        <v>640362</v>
      </c>
      <c r="D21" s="2" t="s">
        <v>90</v>
      </c>
      <c r="E21" s="2" t="s">
        <v>80</v>
      </c>
      <c r="F21" s="2" t="s">
        <v>82</v>
      </c>
      <c r="G21" s="2" t="s">
        <v>8</v>
      </c>
    </row>
    <row r="22" spans="1:8" x14ac:dyDescent="0.3">
      <c r="A22" s="2">
        <v>21</v>
      </c>
      <c r="B22" s="2" t="s">
        <v>23</v>
      </c>
      <c r="C22" s="2">
        <v>510390</v>
      </c>
      <c r="D22" s="2" t="s">
        <v>91</v>
      </c>
      <c r="E22" s="2" t="s">
        <v>81</v>
      </c>
      <c r="F22" s="2" t="s">
        <v>82</v>
      </c>
      <c r="G22" s="2" t="s">
        <v>8</v>
      </c>
    </row>
    <row r="23" spans="1:8" x14ac:dyDescent="0.3">
      <c r="A23" s="2">
        <v>22</v>
      </c>
      <c r="B23" s="2" t="s">
        <v>24</v>
      </c>
      <c r="C23" s="2">
        <v>190501</v>
      </c>
      <c r="D23" s="2" t="s">
        <v>92</v>
      </c>
      <c r="E23" s="2" t="s">
        <v>88</v>
      </c>
      <c r="F23" s="2" t="s">
        <v>82</v>
      </c>
      <c r="G23" s="2" t="s">
        <v>8</v>
      </c>
    </row>
    <row r="24" spans="1:8" x14ac:dyDescent="0.3">
      <c r="A24" s="2">
        <v>23</v>
      </c>
      <c r="B24" s="2" t="s">
        <v>84</v>
      </c>
      <c r="C24" s="2">
        <v>510368</v>
      </c>
      <c r="D24" s="2" t="s">
        <v>93</v>
      </c>
      <c r="E24" s="2" t="s">
        <v>81</v>
      </c>
      <c r="F24" s="2" t="s">
        <v>82</v>
      </c>
      <c r="G24" s="2" t="s">
        <v>8</v>
      </c>
    </row>
    <row r="25" spans="1:8" x14ac:dyDescent="0.3">
      <c r="A25" s="2">
        <v>24</v>
      </c>
      <c r="B25" s="2" t="s">
        <v>25</v>
      </c>
      <c r="C25" s="2">
        <v>510327</v>
      </c>
      <c r="D25" s="2" t="s">
        <v>94</v>
      </c>
      <c r="E25" s="2" t="s">
        <v>81</v>
      </c>
      <c r="F25" s="2" t="s">
        <v>82</v>
      </c>
      <c r="G25" s="2" t="s">
        <v>8</v>
      </c>
    </row>
    <row r="26" spans="1:8" x14ac:dyDescent="0.3">
      <c r="A26" s="2">
        <v>25</v>
      </c>
      <c r="B26" s="2" t="s">
        <v>85</v>
      </c>
      <c r="C26" s="2">
        <v>510406</v>
      </c>
      <c r="D26" s="2" t="s">
        <v>95</v>
      </c>
      <c r="E26" s="2" t="s">
        <v>81</v>
      </c>
      <c r="F26" s="2" t="s">
        <v>82</v>
      </c>
      <c r="G26" s="2" t="s">
        <v>8</v>
      </c>
    </row>
    <row r="27" spans="1:8" x14ac:dyDescent="0.3">
      <c r="A27" s="2">
        <v>26</v>
      </c>
      <c r="B27" s="2" t="s">
        <v>86</v>
      </c>
      <c r="C27" s="2">
        <v>640364</v>
      </c>
      <c r="D27" s="2" t="s">
        <v>96</v>
      </c>
      <c r="E27" s="2" t="s">
        <v>80</v>
      </c>
      <c r="F27" s="2" t="s">
        <v>82</v>
      </c>
      <c r="G27" s="2" t="s">
        <v>8</v>
      </c>
    </row>
    <row r="28" spans="1:8" x14ac:dyDescent="0.3">
      <c r="A28" s="2">
        <v>27</v>
      </c>
      <c r="B28" s="2" t="s">
        <v>87</v>
      </c>
      <c r="C28" s="2">
        <v>980352</v>
      </c>
      <c r="D28" s="2" t="s">
        <v>97</v>
      </c>
      <c r="E28" s="2" t="s">
        <v>98</v>
      </c>
      <c r="F28" s="2" t="s">
        <v>82</v>
      </c>
      <c r="G28" s="2" t="s">
        <v>8</v>
      </c>
    </row>
    <row r="29" spans="1:8" x14ac:dyDescent="0.3">
      <c r="A29" s="2">
        <v>28</v>
      </c>
      <c r="B29" s="2" t="s">
        <v>99</v>
      </c>
      <c r="C29" s="2" t="s">
        <v>100</v>
      </c>
      <c r="D29" s="2" t="s">
        <v>101</v>
      </c>
      <c r="E29" s="2" t="s">
        <v>102</v>
      </c>
      <c r="F29" s="2" t="s">
        <v>207</v>
      </c>
      <c r="G29" s="2" t="s">
        <v>8</v>
      </c>
    </row>
    <row r="30" spans="1:8" x14ac:dyDescent="0.3">
      <c r="A30" s="2">
        <v>29</v>
      </c>
      <c r="B30" s="2" t="s">
        <v>103</v>
      </c>
      <c r="C30" s="2" t="s">
        <v>104</v>
      </c>
      <c r="D30" s="2" t="s">
        <v>105</v>
      </c>
      <c r="E30" s="2" t="s">
        <v>106</v>
      </c>
      <c r="F30" s="2" t="s">
        <v>207</v>
      </c>
      <c r="G30" s="2" t="s">
        <v>8</v>
      </c>
    </row>
    <row r="31" spans="1:8" x14ac:dyDescent="0.3">
      <c r="A31" s="2">
        <v>30</v>
      </c>
      <c r="B31" s="2" t="s">
        <v>26</v>
      </c>
      <c r="C31" s="2">
        <v>980388</v>
      </c>
      <c r="D31" s="2" t="s">
        <v>107</v>
      </c>
      <c r="E31" s="2" t="s">
        <v>98</v>
      </c>
      <c r="F31" s="2" t="s">
        <v>82</v>
      </c>
      <c r="G31" s="2" t="s">
        <v>8</v>
      </c>
    </row>
    <row r="32" spans="1:8" x14ac:dyDescent="0.3">
      <c r="A32" s="2">
        <v>31</v>
      </c>
      <c r="B32" s="2" t="s">
        <v>27</v>
      </c>
      <c r="C32" s="2">
        <v>980360</v>
      </c>
      <c r="D32" s="2" t="s">
        <v>108</v>
      </c>
      <c r="E32" s="2" t="s">
        <v>98</v>
      </c>
      <c r="F32" s="2" t="s">
        <v>82</v>
      </c>
      <c r="G32" s="2" t="s">
        <v>8</v>
      </c>
    </row>
    <row r="33" spans="1:8" x14ac:dyDescent="0.3">
      <c r="A33" s="2">
        <v>32</v>
      </c>
      <c r="B33" s="2" t="s">
        <v>28</v>
      </c>
      <c r="C33" s="2">
        <v>190312</v>
      </c>
      <c r="D33" s="2" t="s">
        <v>109</v>
      </c>
      <c r="E33" s="2" t="s">
        <v>88</v>
      </c>
      <c r="F33" s="2" t="s">
        <v>82</v>
      </c>
      <c r="G33" s="2" t="s">
        <v>8</v>
      </c>
    </row>
    <row r="34" spans="1:8" x14ac:dyDescent="0.3">
      <c r="A34" s="2">
        <v>33</v>
      </c>
      <c r="B34" s="2" t="s">
        <v>110</v>
      </c>
      <c r="C34" s="2">
        <v>190349</v>
      </c>
      <c r="D34" s="2" t="s">
        <v>111</v>
      </c>
      <c r="E34" s="2" t="s">
        <v>88</v>
      </c>
      <c r="F34" s="2" t="s">
        <v>82</v>
      </c>
      <c r="G34" s="2" t="s">
        <v>8</v>
      </c>
    </row>
    <row r="35" spans="1:8" x14ac:dyDescent="0.3">
      <c r="A35" s="2">
        <v>34</v>
      </c>
      <c r="B35" s="2" t="s">
        <v>89</v>
      </c>
      <c r="C35" s="2">
        <v>510364</v>
      </c>
      <c r="D35" s="2" t="s">
        <v>112</v>
      </c>
      <c r="E35" s="2" t="s">
        <v>81</v>
      </c>
      <c r="F35" s="2" t="s">
        <v>82</v>
      </c>
      <c r="G35" s="2" t="s">
        <v>8</v>
      </c>
    </row>
    <row r="36" spans="1:8" x14ac:dyDescent="0.3">
      <c r="A36" s="2">
        <v>35</v>
      </c>
      <c r="B36" s="2" t="s">
        <v>29</v>
      </c>
      <c r="C36" s="2" t="s">
        <v>113</v>
      </c>
      <c r="D36" s="2" t="s">
        <v>114</v>
      </c>
      <c r="E36" s="2" t="s">
        <v>115</v>
      </c>
      <c r="F36" s="2" t="s">
        <v>206</v>
      </c>
      <c r="G36" s="2" t="s">
        <v>8</v>
      </c>
    </row>
    <row r="37" spans="1:8" x14ac:dyDescent="0.3">
      <c r="A37" s="2">
        <v>36</v>
      </c>
      <c r="B37" s="2" t="s">
        <v>117</v>
      </c>
      <c r="C37" s="2" t="s">
        <v>118</v>
      </c>
      <c r="D37" s="2" t="s">
        <v>116</v>
      </c>
      <c r="E37" s="2" t="s">
        <v>32</v>
      </c>
      <c r="F37" s="2" t="s">
        <v>207</v>
      </c>
      <c r="G37" s="2" t="s">
        <v>8</v>
      </c>
      <c r="H37" s="9" t="s">
        <v>119</v>
      </c>
    </row>
    <row r="38" spans="1:8" x14ac:dyDescent="0.3">
      <c r="A38" s="2">
        <v>37</v>
      </c>
      <c r="B38" s="2" t="s">
        <v>379</v>
      </c>
      <c r="C38" s="2">
        <v>800406</v>
      </c>
      <c r="D38" s="2" t="s">
        <v>380</v>
      </c>
      <c r="E38" s="2" t="s">
        <v>381</v>
      </c>
      <c r="F38" s="2" t="s">
        <v>82</v>
      </c>
      <c r="G38" s="2" t="s">
        <v>382</v>
      </c>
    </row>
    <row r="39" spans="1:8" x14ac:dyDescent="0.3">
      <c r="A39" s="2">
        <v>38</v>
      </c>
      <c r="B39" s="2" t="s">
        <v>383</v>
      </c>
      <c r="C39" s="2">
        <v>600588</v>
      </c>
      <c r="D39" s="2" t="s">
        <v>384</v>
      </c>
      <c r="E39" s="2" t="s">
        <v>62</v>
      </c>
      <c r="F39" s="2" t="s">
        <v>82</v>
      </c>
      <c r="G39" s="2" t="s">
        <v>382</v>
      </c>
    </row>
    <row r="40" spans="1:8" x14ac:dyDescent="0.3">
      <c r="A40" s="2">
        <v>39</v>
      </c>
      <c r="B40" s="2" t="s">
        <v>385</v>
      </c>
      <c r="C40" s="2">
        <v>800358</v>
      </c>
      <c r="D40" s="2" t="s">
        <v>386</v>
      </c>
      <c r="E40" s="2" t="s">
        <v>381</v>
      </c>
      <c r="F40" s="2" t="s">
        <v>82</v>
      </c>
      <c r="G40" s="2" t="s">
        <v>382</v>
      </c>
    </row>
    <row r="41" spans="1:8" x14ac:dyDescent="0.3">
      <c r="A41" s="2">
        <v>40</v>
      </c>
      <c r="B41" s="2" t="s">
        <v>387</v>
      </c>
      <c r="C41" s="2">
        <v>600406</v>
      </c>
      <c r="D41" s="2" t="s">
        <v>388</v>
      </c>
      <c r="E41" s="2" t="s">
        <v>62</v>
      </c>
      <c r="F41" s="2" t="s">
        <v>82</v>
      </c>
      <c r="G41" s="2" t="s">
        <v>382</v>
      </c>
    </row>
    <row r="42" spans="1:8" x14ac:dyDescent="0.3">
      <c r="A42" s="2">
        <v>41</v>
      </c>
      <c r="B42" s="2" t="s">
        <v>389</v>
      </c>
      <c r="C42" s="2">
        <v>800361</v>
      </c>
      <c r="D42" s="2" t="s">
        <v>390</v>
      </c>
      <c r="E42" s="2" t="s">
        <v>381</v>
      </c>
      <c r="F42" s="2" t="s">
        <v>82</v>
      </c>
      <c r="G42" s="2" t="s">
        <v>382</v>
      </c>
    </row>
    <row r="43" spans="1:8" x14ac:dyDescent="0.3">
      <c r="A43" s="2">
        <v>42</v>
      </c>
      <c r="B43" s="2" t="s">
        <v>391</v>
      </c>
      <c r="C43" s="2">
        <v>800314</v>
      </c>
      <c r="D43" s="2" t="s">
        <v>392</v>
      </c>
      <c r="E43" s="2" t="s">
        <v>381</v>
      </c>
      <c r="F43" s="2" t="s">
        <v>82</v>
      </c>
      <c r="G43" s="2" t="s">
        <v>382</v>
      </c>
    </row>
    <row r="44" spans="1:8" x14ac:dyDescent="0.3">
      <c r="A44" s="2">
        <v>43</v>
      </c>
      <c r="B44" s="2" t="s">
        <v>393</v>
      </c>
      <c r="C44" s="2">
        <v>800410</v>
      </c>
      <c r="D44" s="2" t="s">
        <v>394</v>
      </c>
      <c r="E44" s="2" t="s">
        <v>381</v>
      </c>
      <c r="F44" s="2" t="s">
        <v>82</v>
      </c>
      <c r="G44" s="2" t="s">
        <v>382</v>
      </c>
    </row>
    <row r="45" spans="1:8" x14ac:dyDescent="0.3">
      <c r="A45" s="2">
        <v>44</v>
      </c>
      <c r="B45" s="2" t="s">
        <v>395</v>
      </c>
      <c r="C45" s="2">
        <v>920488</v>
      </c>
      <c r="D45" s="2" t="s">
        <v>396</v>
      </c>
      <c r="E45" s="2" t="s">
        <v>32</v>
      </c>
      <c r="F45" s="2" t="s">
        <v>82</v>
      </c>
      <c r="G45" s="2" t="s">
        <v>382</v>
      </c>
    </row>
    <row r="46" spans="1:8" x14ac:dyDescent="0.3">
      <c r="A46" s="2">
        <v>45</v>
      </c>
      <c r="B46" s="2" t="s">
        <v>397</v>
      </c>
      <c r="C46" s="2">
        <v>920626</v>
      </c>
      <c r="D46" s="2" t="s">
        <v>398</v>
      </c>
      <c r="E46" s="2" t="s">
        <v>32</v>
      </c>
      <c r="F46" s="2" t="s">
        <v>82</v>
      </c>
      <c r="G46" s="2" t="s">
        <v>382</v>
      </c>
    </row>
    <row r="47" spans="1:8" x14ac:dyDescent="0.3">
      <c r="A47" s="2">
        <v>46</v>
      </c>
      <c r="B47" s="2" t="s">
        <v>399</v>
      </c>
      <c r="C47" s="2">
        <v>920618</v>
      </c>
      <c r="D47" s="2" t="s">
        <v>400</v>
      </c>
      <c r="E47" s="2" t="s">
        <v>32</v>
      </c>
      <c r="F47" s="2" t="s">
        <v>82</v>
      </c>
      <c r="G47" s="2" t="s">
        <v>382</v>
      </c>
    </row>
    <row r="48" spans="1:8" x14ac:dyDescent="0.3">
      <c r="A48" s="2">
        <v>47</v>
      </c>
      <c r="B48" s="2" t="s">
        <v>401</v>
      </c>
      <c r="C48" s="2">
        <v>920597</v>
      </c>
      <c r="D48" s="2" t="s">
        <v>402</v>
      </c>
      <c r="E48" s="2" t="s">
        <v>32</v>
      </c>
      <c r="F48" s="2" t="s">
        <v>82</v>
      </c>
      <c r="G48" s="2" t="s">
        <v>382</v>
      </c>
    </row>
    <row r="49" spans="1:8" x14ac:dyDescent="0.3">
      <c r="A49" s="2">
        <v>48</v>
      </c>
      <c r="B49" s="2" t="s">
        <v>403</v>
      </c>
      <c r="C49" s="2">
        <v>920628</v>
      </c>
      <c r="D49" s="2" t="s">
        <v>404</v>
      </c>
      <c r="E49" s="2" t="s">
        <v>32</v>
      </c>
      <c r="F49" s="2" t="s">
        <v>82</v>
      </c>
      <c r="G49" s="2" t="s">
        <v>382</v>
      </c>
    </row>
    <row r="50" spans="1:8" x14ac:dyDescent="0.3">
      <c r="A50" s="2">
        <v>49</v>
      </c>
      <c r="B50" s="2" t="s">
        <v>405</v>
      </c>
      <c r="C50" s="2">
        <v>920308</v>
      </c>
      <c r="D50" s="2" t="s">
        <v>406</v>
      </c>
      <c r="E50" s="2" t="s">
        <v>32</v>
      </c>
      <c r="F50" s="2" t="s">
        <v>82</v>
      </c>
      <c r="G50" s="2" t="s">
        <v>382</v>
      </c>
    </row>
    <row r="51" spans="1:8" x14ac:dyDescent="0.3">
      <c r="A51" s="2">
        <v>50</v>
      </c>
      <c r="B51" s="2" t="s">
        <v>407</v>
      </c>
      <c r="C51" s="2">
        <v>920572</v>
      </c>
      <c r="D51" s="2" t="s">
        <v>408</v>
      </c>
      <c r="E51" s="2" t="s">
        <v>32</v>
      </c>
      <c r="F51" s="2" t="s">
        <v>82</v>
      </c>
      <c r="G51" s="2" t="s">
        <v>382</v>
      </c>
    </row>
    <row r="52" spans="1:8" x14ac:dyDescent="0.3">
      <c r="A52" s="2">
        <v>51</v>
      </c>
      <c r="B52" s="2" t="s">
        <v>409</v>
      </c>
      <c r="C52" s="2">
        <v>920349</v>
      </c>
      <c r="D52" s="2" t="s">
        <v>410</v>
      </c>
      <c r="E52" s="2" t="s">
        <v>32</v>
      </c>
      <c r="F52" s="2" t="s">
        <v>82</v>
      </c>
      <c r="G52" s="2" t="s">
        <v>382</v>
      </c>
    </row>
    <row r="53" spans="1:8" x14ac:dyDescent="0.3">
      <c r="A53" s="2">
        <v>52</v>
      </c>
      <c r="B53" s="2" t="s">
        <v>411</v>
      </c>
      <c r="C53" s="2">
        <v>920521</v>
      </c>
      <c r="D53" s="2" t="s">
        <v>412</v>
      </c>
      <c r="E53" s="2" t="s">
        <v>32</v>
      </c>
      <c r="F53" s="2" t="s">
        <v>82</v>
      </c>
      <c r="G53" s="2" t="s">
        <v>382</v>
      </c>
    </row>
    <row r="54" spans="1:8" x14ac:dyDescent="0.3">
      <c r="A54" s="2">
        <v>53</v>
      </c>
      <c r="B54" s="2" t="s">
        <v>413</v>
      </c>
      <c r="C54" s="2">
        <v>920303</v>
      </c>
      <c r="D54" s="2" t="s">
        <v>414</v>
      </c>
      <c r="E54" s="2" t="s">
        <v>32</v>
      </c>
      <c r="F54" s="2" t="s">
        <v>82</v>
      </c>
      <c r="G54" s="2" t="s">
        <v>382</v>
      </c>
    </row>
    <row r="55" spans="1:8" x14ac:dyDescent="0.3">
      <c r="A55" s="2">
        <v>54</v>
      </c>
      <c r="B55" s="2" t="s">
        <v>415</v>
      </c>
      <c r="C55" s="2">
        <v>350330</v>
      </c>
      <c r="D55" s="2" t="s">
        <v>416</v>
      </c>
      <c r="E55" s="2" t="s">
        <v>417</v>
      </c>
      <c r="F55" s="2" t="s">
        <v>82</v>
      </c>
      <c r="G55" s="2" t="s">
        <v>382</v>
      </c>
    </row>
    <row r="56" spans="1:8" x14ac:dyDescent="0.3">
      <c r="A56" s="2">
        <v>55</v>
      </c>
      <c r="B56" s="2" t="s">
        <v>418</v>
      </c>
      <c r="C56" s="2">
        <v>350304</v>
      </c>
      <c r="D56" s="2" t="s">
        <v>419</v>
      </c>
      <c r="E56" s="2" t="s">
        <v>417</v>
      </c>
      <c r="F56" s="2" t="s">
        <v>82</v>
      </c>
      <c r="G56" s="2" t="s">
        <v>382</v>
      </c>
    </row>
    <row r="57" spans="1:8" x14ac:dyDescent="0.3">
      <c r="A57" s="2">
        <v>56</v>
      </c>
      <c r="B57" s="2" t="s">
        <v>420</v>
      </c>
      <c r="C57" s="2">
        <v>920520</v>
      </c>
      <c r="D57" s="2" t="s">
        <v>421</v>
      </c>
      <c r="E57" s="2" t="s">
        <v>32</v>
      </c>
      <c r="F57" s="2" t="s">
        <v>82</v>
      </c>
      <c r="G57" s="2" t="s">
        <v>382</v>
      </c>
    </row>
    <row r="58" spans="1:8" x14ac:dyDescent="0.3">
      <c r="A58" s="2">
        <v>57</v>
      </c>
      <c r="B58" s="2" t="s">
        <v>422</v>
      </c>
      <c r="C58" s="2">
        <v>920543</v>
      </c>
      <c r="D58" s="2" t="s">
        <v>423</v>
      </c>
      <c r="E58" s="2" t="s">
        <v>32</v>
      </c>
      <c r="F58" s="2" t="s">
        <v>82</v>
      </c>
      <c r="G58" s="2" t="s">
        <v>382</v>
      </c>
    </row>
    <row r="59" spans="1:8" x14ac:dyDescent="0.3">
      <c r="A59" s="2">
        <v>58</v>
      </c>
      <c r="B59" s="2" t="s">
        <v>424</v>
      </c>
      <c r="C59" s="2">
        <v>920460</v>
      </c>
      <c r="D59" s="2" t="s">
        <v>425</v>
      </c>
      <c r="E59" s="2" t="s">
        <v>32</v>
      </c>
      <c r="F59" s="2" t="s">
        <v>82</v>
      </c>
      <c r="G59" s="2" t="s">
        <v>382</v>
      </c>
    </row>
    <row r="60" spans="1:8" x14ac:dyDescent="0.3">
      <c r="A60" s="2">
        <v>59</v>
      </c>
      <c r="B60" s="2" t="s">
        <v>426</v>
      </c>
      <c r="C60" s="2">
        <v>920317</v>
      </c>
      <c r="D60" s="2" t="s">
        <v>427</v>
      </c>
      <c r="E60" s="2" t="s">
        <v>32</v>
      </c>
      <c r="F60" s="2" t="s">
        <v>82</v>
      </c>
      <c r="G60" s="2" t="s">
        <v>382</v>
      </c>
    </row>
    <row r="61" spans="1:8" x14ac:dyDescent="0.3">
      <c r="A61" s="2">
        <v>60</v>
      </c>
      <c r="B61" s="2" t="s">
        <v>428</v>
      </c>
      <c r="C61" s="2">
        <v>920495</v>
      </c>
      <c r="D61" s="2" t="s">
        <v>429</v>
      </c>
      <c r="E61" s="2" t="s">
        <v>32</v>
      </c>
      <c r="F61" s="2" t="s">
        <v>82</v>
      </c>
      <c r="G61" s="2" t="s">
        <v>382</v>
      </c>
    </row>
    <row r="62" spans="1:8" x14ac:dyDescent="0.3">
      <c r="A62" s="2">
        <v>61</v>
      </c>
      <c r="B62" s="2" t="s">
        <v>430</v>
      </c>
      <c r="C62" s="2">
        <v>920595</v>
      </c>
      <c r="D62" s="2" t="s">
        <v>431</v>
      </c>
      <c r="E62" s="2" t="s">
        <v>32</v>
      </c>
      <c r="F62" s="2" t="s">
        <v>82</v>
      </c>
      <c r="G62" s="2" t="s">
        <v>382</v>
      </c>
    </row>
    <row r="63" spans="1:8" x14ac:dyDescent="0.3">
      <c r="A63" s="2">
        <v>62</v>
      </c>
      <c r="B63" s="2" t="s">
        <v>432</v>
      </c>
      <c r="C63" s="2">
        <v>920316</v>
      </c>
      <c r="D63" s="2" t="s">
        <v>433</v>
      </c>
      <c r="E63" s="2" t="s">
        <v>32</v>
      </c>
      <c r="F63" s="2" t="s">
        <v>82</v>
      </c>
      <c r="G63" s="2" t="s">
        <v>382</v>
      </c>
      <c r="H63" s="9" t="s">
        <v>434</v>
      </c>
    </row>
    <row r="64" spans="1:8" x14ac:dyDescent="0.3">
      <c r="A64" s="2">
        <v>63</v>
      </c>
      <c r="B64" s="2" t="s">
        <v>435</v>
      </c>
      <c r="C64" s="2">
        <v>920360</v>
      </c>
      <c r="D64" s="2" t="s">
        <v>436</v>
      </c>
      <c r="E64" s="2" t="s">
        <v>32</v>
      </c>
      <c r="F64" s="2" t="s">
        <v>82</v>
      </c>
      <c r="G64" s="2" t="s">
        <v>382</v>
      </c>
    </row>
    <row r="65" spans="1:8" x14ac:dyDescent="0.3">
      <c r="A65" s="2">
        <v>64</v>
      </c>
      <c r="B65" s="2" t="s">
        <v>437</v>
      </c>
      <c r="C65" s="2">
        <v>920594</v>
      </c>
      <c r="D65" s="2" t="s">
        <v>438</v>
      </c>
      <c r="E65" s="2" t="s">
        <v>32</v>
      </c>
      <c r="F65" s="2" t="s">
        <v>82</v>
      </c>
      <c r="G65" s="2" t="s">
        <v>382</v>
      </c>
    </row>
    <row r="66" spans="1:8" x14ac:dyDescent="0.3">
      <c r="A66" s="2">
        <v>65</v>
      </c>
      <c r="B66" s="2" t="s">
        <v>439</v>
      </c>
      <c r="C66" s="2">
        <v>920408</v>
      </c>
      <c r="D66" s="2" t="s">
        <v>440</v>
      </c>
      <c r="E66" s="2" t="s">
        <v>32</v>
      </c>
      <c r="F66" s="2" t="s">
        <v>82</v>
      </c>
      <c r="G66" s="2" t="s">
        <v>382</v>
      </c>
    </row>
    <row r="67" spans="1:8" x14ac:dyDescent="0.3">
      <c r="A67" s="2">
        <v>66</v>
      </c>
      <c r="B67" s="2" t="s">
        <v>441</v>
      </c>
      <c r="C67" s="2">
        <v>920471</v>
      </c>
      <c r="D67" s="2" t="s">
        <v>442</v>
      </c>
      <c r="E67" s="2" t="s">
        <v>32</v>
      </c>
      <c r="F67" s="2" t="s">
        <v>82</v>
      </c>
      <c r="G67" s="2" t="s">
        <v>382</v>
      </c>
    </row>
    <row r="68" spans="1:8" x14ac:dyDescent="0.3">
      <c r="A68" s="2">
        <v>67</v>
      </c>
      <c r="B68" s="2" t="s">
        <v>443</v>
      </c>
      <c r="C68" s="2">
        <v>920400</v>
      </c>
      <c r="D68" s="2" t="s">
        <v>444</v>
      </c>
      <c r="E68" s="2" t="s">
        <v>32</v>
      </c>
      <c r="F68" s="2" t="s">
        <v>82</v>
      </c>
      <c r="G68" s="2" t="s">
        <v>382</v>
      </c>
    </row>
    <row r="69" spans="1:8" x14ac:dyDescent="0.3">
      <c r="A69" s="2">
        <v>68</v>
      </c>
      <c r="B69" s="2" t="s">
        <v>445</v>
      </c>
      <c r="C69" s="2">
        <v>650323</v>
      </c>
      <c r="D69" s="2" t="s">
        <v>446</v>
      </c>
      <c r="E69" s="2" t="s">
        <v>447</v>
      </c>
      <c r="F69" s="2" t="s">
        <v>82</v>
      </c>
      <c r="G69" s="2" t="s">
        <v>382</v>
      </c>
    </row>
    <row r="70" spans="1:8" x14ac:dyDescent="0.3">
      <c r="A70" s="2">
        <v>69</v>
      </c>
      <c r="B70" s="2" t="s">
        <v>448</v>
      </c>
      <c r="C70" s="2">
        <v>650380</v>
      </c>
      <c r="D70" s="2" t="s">
        <v>449</v>
      </c>
      <c r="E70" s="2" t="s">
        <v>447</v>
      </c>
      <c r="F70" s="2" t="s">
        <v>82</v>
      </c>
      <c r="G70" s="2" t="s">
        <v>382</v>
      </c>
    </row>
    <row r="71" spans="1:8" x14ac:dyDescent="0.3">
      <c r="A71" s="2">
        <v>70</v>
      </c>
      <c r="B71" s="2" t="s">
        <v>450</v>
      </c>
      <c r="C71" s="2">
        <v>960334</v>
      </c>
      <c r="D71" s="2" t="s">
        <v>451</v>
      </c>
      <c r="E71" s="2" t="s">
        <v>452</v>
      </c>
      <c r="F71" s="2" t="s">
        <v>82</v>
      </c>
      <c r="G71" s="2" t="s">
        <v>382</v>
      </c>
    </row>
    <row r="72" spans="1:8" x14ac:dyDescent="0.3">
      <c r="A72" s="2">
        <v>71</v>
      </c>
      <c r="B72" s="2" t="s">
        <v>453</v>
      </c>
      <c r="C72" s="2">
        <v>960450</v>
      </c>
      <c r="D72" s="2" t="s">
        <v>454</v>
      </c>
      <c r="E72" s="2" t="s">
        <v>452</v>
      </c>
      <c r="F72" s="2" t="s">
        <v>82</v>
      </c>
      <c r="G72" s="2" t="s">
        <v>382</v>
      </c>
    </row>
    <row r="73" spans="1:8" x14ac:dyDescent="0.3">
      <c r="A73" s="2">
        <v>72</v>
      </c>
      <c r="B73" s="2" t="s">
        <v>455</v>
      </c>
      <c r="C73" s="2">
        <v>960370</v>
      </c>
      <c r="D73" s="2" t="s">
        <v>456</v>
      </c>
      <c r="E73" s="2" t="s">
        <v>452</v>
      </c>
      <c r="F73" s="2" t="s">
        <v>82</v>
      </c>
      <c r="G73" s="2" t="s">
        <v>382</v>
      </c>
    </row>
    <row r="74" spans="1:8" x14ac:dyDescent="0.3">
      <c r="A74" s="2">
        <v>73</v>
      </c>
      <c r="B74" s="2" t="s">
        <v>457</v>
      </c>
      <c r="C74" s="2">
        <v>960330</v>
      </c>
      <c r="D74" s="2" t="s">
        <v>458</v>
      </c>
      <c r="E74" s="2" t="s">
        <v>452</v>
      </c>
      <c r="F74" s="2" t="s">
        <v>82</v>
      </c>
      <c r="G74" s="2" t="s">
        <v>382</v>
      </c>
    </row>
    <row r="75" spans="1:8" x14ac:dyDescent="0.3">
      <c r="A75" s="2">
        <v>74</v>
      </c>
      <c r="B75" s="2" t="s">
        <v>459</v>
      </c>
      <c r="C75" s="2">
        <v>650343</v>
      </c>
      <c r="D75" s="2" t="s">
        <v>460</v>
      </c>
      <c r="E75" s="2" t="s">
        <v>447</v>
      </c>
      <c r="F75" s="2" t="s">
        <v>82</v>
      </c>
      <c r="G75" s="2" t="s">
        <v>382</v>
      </c>
    </row>
    <row r="76" spans="1:8" x14ac:dyDescent="0.3">
      <c r="A76" s="2">
        <v>75</v>
      </c>
      <c r="B76" s="2" t="s">
        <v>461</v>
      </c>
      <c r="C76" s="2">
        <v>920348</v>
      </c>
      <c r="D76" s="2" t="s">
        <v>462</v>
      </c>
      <c r="E76" s="2" t="s">
        <v>32</v>
      </c>
      <c r="F76" s="2" t="s">
        <v>82</v>
      </c>
      <c r="G76" s="2" t="s">
        <v>382</v>
      </c>
    </row>
    <row r="77" spans="1:8" x14ac:dyDescent="0.3">
      <c r="A77" s="2">
        <v>76</v>
      </c>
      <c r="B77" s="2" t="s">
        <v>463</v>
      </c>
      <c r="C77" s="2" t="s">
        <v>464</v>
      </c>
      <c r="D77" s="2" t="s">
        <v>465</v>
      </c>
      <c r="E77" s="2" t="s">
        <v>466</v>
      </c>
      <c r="F77" s="2" t="s">
        <v>206</v>
      </c>
      <c r="G77" s="2" t="s">
        <v>382</v>
      </c>
    </row>
    <row r="78" spans="1:8" x14ac:dyDescent="0.3">
      <c r="A78" s="2">
        <v>77</v>
      </c>
      <c r="B78" s="2" t="s">
        <v>467</v>
      </c>
      <c r="C78" s="2" t="s">
        <v>468</v>
      </c>
      <c r="D78" s="2" t="s">
        <v>469</v>
      </c>
      <c r="E78" s="2" t="s">
        <v>62</v>
      </c>
      <c r="F78" s="2" t="s">
        <v>206</v>
      </c>
      <c r="G78" s="2" t="s">
        <v>382</v>
      </c>
      <c r="H78" s="9" t="s">
        <v>470</v>
      </c>
    </row>
    <row r="79" spans="1:8" x14ac:dyDescent="0.3">
      <c r="A79" s="2">
        <v>78</v>
      </c>
      <c r="B79" s="2" t="s">
        <v>471</v>
      </c>
      <c r="C79" s="2" t="s">
        <v>472</v>
      </c>
      <c r="D79" s="2" t="s">
        <v>473</v>
      </c>
      <c r="E79" s="2" t="s">
        <v>32</v>
      </c>
      <c r="F79" s="2" t="s">
        <v>206</v>
      </c>
      <c r="G79" s="2" t="s">
        <v>382</v>
      </c>
    </row>
    <row r="80" spans="1:8" x14ac:dyDescent="0.3">
      <c r="A80" s="2">
        <v>79</v>
      </c>
      <c r="B80" s="2" t="s">
        <v>474</v>
      </c>
      <c r="C80" s="2" t="s">
        <v>475</v>
      </c>
      <c r="D80" s="2" t="s">
        <v>476</v>
      </c>
      <c r="E80" s="2" t="s">
        <v>115</v>
      </c>
      <c r="F80" s="2" t="s">
        <v>206</v>
      </c>
      <c r="G80" s="2" t="s">
        <v>382</v>
      </c>
    </row>
    <row r="81" spans="1:7" x14ac:dyDescent="0.3">
      <c r="A81" s="2">
        <v>80</v>
      </c>
      <c r="B81" s="2" t="s">
        <v>477</v>
      </c>
      <c r="C81" s="2" t="s">
        <v>478</v>
      </c>
      <c r="D81" s="2" t="s">
        <v>479</v>
      </c>
      <c r="E81" s="2" t="s">
        <v>69</v>
      </c>
      <c r="F81" s="2" t="s">
        <v>206</v>
      </c>
      <c r="G81" s="2" t="s">
        <v>382</v>
      </c>
    </row>
    <row r="82" spans="1:7" x14ac:dyDescent="0.3">
      <c r="A82" s="2">
        <v>81</v>
      </c>
      <c r="B82" s="2" t="s">
        <v>480</v>
      </c>
      <c r="C82" s="2" t="s">
        <v>481</v>
      </c>
      <c r="D82" s="2" t="s">
        <v>482</v>
      </c>
      <c r="E82" s="2" t="s">
        <v>483</v>
      </c>
      <c r="F82" s="2" t="s">
        <v>207</v>
      </c>
      <c r="G82" s="2" t="s">
        <v>382</v>
      </c>
    </row>
    <row r="83" spans="1:7" x14ac:dyDescent="0.3">
      <c r="A83" s="2">
        <v>82</v>
      </c>
      <c r="B83" s="2" t="s">
        <v>484</v>
      </c>
      <c r="C83" s="2" t="s">
        <v>485</v>
      </c>
      <c r="D83" s="2" t="s">
        <v>486</v>
      </c>
      <c r="E83" s="2" t="s">
        <v>487</v>
      </c>
      <c r="F83" s="2" t="s">
        <v>207</v>
      </c>
      <c r="G83" s="2" t="s">
        <v>382</v>
      </c>
    </row>
    <row r="84" spans="1:7" x14ac:dyDescent="0.3">
      <c r="A84" s="2">
        <v>83</v>
      </c>
      <c r="B84" s="2" t="s">
        <v>488</v>
      </c>
      <c r="C84" s="2" t="s">
        <v>485</v>
      </c>
      <c r="D84" s="2" t="s">
        <v>489</v>
      </c>
      <c r="E84" s="2" t="s">
        <v>487</v>
      </c>
      <c r="F84" s="2" t="s">
        <v>206</v>
      </c>
      <c r="G84" s="2" t="s">
        <v>382</v>
      </c>
    </row>
    <row r="85" spans="1:7" x14ac:dyDescent="0.3">
      <c r="A85" s="2">
        <v>84</v>
      </c>
      <c r="B85" s="2" t="s">
        <v>490</v>
      </c>
      <c r="C85" s="2" t="s">
        <v>491</v>
      </c>
      <c r="D85" s="2" t="s">
        <v>492</v>
      </c>
      <c r="E85" s="2" t="s">
        <v>417</v>
      </c>
      <c r="F85" s="2" t="s">
        <v>207</v>
      </c>
      <c r="G85" s="2" t="s">
        <v>382</v>
      </c>
    </row>
    <row r="86" spans="1:7" x14ac:dyDescent="0.3">
      <c r="A86" s="2">
        <v>85</v>
      </c>
      <c r="B86" s="2" t="s">
        <v>493</v>
      </c>
      <c r="C86" s="2">
        <v>800366</v>
      </c>
      <c r="D86" s="2" t="s">
        <v>494</v>
      </c>
      <c r="E86" s="2" t="s">
        <v>381</v>
      </c>
      <c r="F86" s="2" t="s">
        <v>82</v>
      </c>
      <c r="G86" s="2" t="s">
        <v>382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1E3419A4359F4B97AD921B792667D4" ma:contentTypeVersion="15" ma:contentTypeDescription="Create a new document." ma:contentTypeScope="" ma:versionID="b77b3bd4bcddbfb574fc139147029f9c">
  <xsd:schema xmlns:xsd="http://www.w3.org/2001/XMLSchema" xmlns:xs="http://www.w3.org/2001/XMLSchema" xmlns:p="http://schemas.microsoft.com/office/2006/metadata/properties" xmlns:ns1="http://schemas.microsoft.com/sharepoint/v3" xmlns:ns2="16f00c2e-ac5c-418b-9f13-a0771dbd417d" xmlns:ns3="a5b864cb-7915-4493-b702-ad0b49b4414f" xmlns:ns4="65f59b30-2ef8-43eb-8c8d-a7357282f751" targetNamespace="http://schemas.microsoft.com/office/2006/metadata/properties" ma:root="true" ma:fieldsID="44f8250f20a2892c16f62e29e5688c7c" ns1:_="" ns2:_="" ns3:_="" ns4:_="">
    <xsd:import namespace="http://schemas.microsoft.com/sharepoint/v3"/>
    <xsd:import namespace="16f00c2e-ac5c-418b-9f13-a0771dbd417d"/>
    <xsd:import namespace="a5b864cb-7915-4493-b702-ad0b49b4414f"/>
    <xsd:import namespace="65f59b30-2ef8-43eb-8c8d-a7357282f751"/>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3:ProjectID" minOccurs="0"/>
                <xsd:element ref="ns3:ProjectID_x003a_Title" minOccurs="0"/>
                <xsd:element ref="ns4:DocTyp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7"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b864cb-7915-4493-b702-ad0b49b4414f" elementFormDefault="qualified">
    <xsd:import namespace="http://schemas.microsoft.com/office/2006/documentManagement/types"/>
    <xsd:import namespace="http://schemas.microsoft.com/office/infopath/2007/PartnerControls"/>
    <xsd:element name="ProjectID" ma:index="8" nillable="true" ma:displayName="ProjectID" ma:description="Lookup Project IDs from the Research Project List" ma:list="{3d47ddcc-805f-40e2-9cba-a0f17ab993fe}" ma:internalName="ProjectID" ma:readOnly="false" ma:showField="ProjectID" ma:web="a00f1b09-faf9-43d5-a4db-270a407acd44">
      <xsd:simpleType>
        <xsd:restriction base="dms:Lookup"/>
      </xsd:simpleType>
    </xsd:element>
    <xsd:element name="ProjectID_x003a_Title" ma:index="9" nillable="true" ma:displayName="Project ID:" ma:description="Un-Linkable Project ID from the lookup column ProjectID" ma:list="{3d47ddcc-805f-40e2-9cba-a0f17ab993fe}" ma:internalName="ProjectID_x003a_Title" ma:readOnly="true" ma:showField="Title" ma:web="a00f1b09-faf9-43d5-a4db-270a407acd44">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5f59b30-2ef8-43eb-8c8d-a7357282f751" elementFormDefault="qualified">
    <xsd:import namespace="http://schemas.microsoft.com/office/2006/documentManagement/types"/>
    <xsd:import namespace="http://schemas.microsoft.com/office/infopath/2007/PartnerControls"/>
    <xsd:element name="DocType" ma:index="10" nillable="true" ma:displayName="DocType" ma:format="Dropdown" ma:internalName="DocType" ma:readOnly="false">
      <xsd:simpleType>
        <xsd:restriction base="dms:Choice">
          <xsd:enumeration value="Research Proposal"/>
          <xsd:enumeration value="Final Report"/>
          <xsd:enumeration value="Meeting Minutes"/>
          <xsd:enumeration value="Literature Review Summary"/>
          <xsd:enumeration value="Research Paper (Link)"/>
          <xsd:enumeration value="Quarterly Progress Report"/>
          <xsd:enumeration value="Presentations"/>
          <xsd:enumeration value="Other Reports"/>
          <xsd:enumeration value="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Type xmlns="65f59b30-2ef8-43eb-8c8d-a7357282f751">Supporting Documents</DocType>
    <URL xmlns="http://schemas.microsoft.com/sharepoint/v3">
      <Url xsi:nil="true"/>
      <Description xsi:nil="true"/>
    </URL>
    <ProjectID xmlns="a5b864cb-7915-4493-b702-ad0b49b4414f">1176</ProjectID>
  </documentManagement>
</p:properties>
</file>

<file path=customXml/itemProps1.xml><?xml version="1.0" encoding="utf-8"?>
<ds:datastoreItem xmlns:ds="http://schemas.openxmlformats.org/officeDocument/2006/customXml" ds:itemID="{AF99E140-3519-4C7C-9E38-5E052C61033C}"/>
</file>

<file path=customXml/itemProps2.xml><?xml version="1.0" encoding="utf-8"?>
<ds:datastoreItem xmlns:ds="http://schemas.openxmlformats.org/officeDocument/2006/customXml" ds:itemID="{785157D0-B3B0-4634-8518-FC10F7442868}"/>
</file>

<file path=customXml/itemProps3.xml><?xml version="1.0" encoding="utf-8"?>
<ds:datastoreItem xmlns:ds="http://schemas.openxmlformats.org/officeDocument/2006/customXml" ds:itemID="{A6B526E2-8001-4FFC-B4C9-5021F04B300A}"/>
</file>

<file path=customXml/itemProps4.xml><?xml version="1.0" encoding="utf-8"?>
<ds:datastoreItem xmlns:ds="http://schemas.openxmlformats.org/officeDocument/2006/customXml" ds:itemID="{2F8F30BA-28E0-49B1-A843-81F8FC1357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Title Sheet</vt:lpstr>
      <vt:lpstr>Site Plan Checklist</vt:lpstr>
      <vt:lpstr>Instructions</vt:lpstr>
      <vt:lpstr>Requirements for School Studies</vt:lpstr>
      <vt:lpstr>Public</vt:lpstr>
      <vt:lpstr>Private or Non-Urban Charter</vt:lpstr>
      <vt:lpstr>Urban Charter</vt:lpstr>
      <vt:lpstr>General Statutes</vt:lpstr>
      <vt:lpstr>Schools</vt:lpstr>
      <vt:lpstr>School Metadata</vt:lpstr>
      <vt:lpstr>Trip Gen Counts</vt:lpstr>
      <vt:lpstr>Trip Gen Metadata</vt:lpstr>
      <vt:lpstr>Calculations</vt:lpstr>
      <vt:lpstr>CalcSummary</vt:lpstr>
      <vt:lpstr>Instructions!Print_Area</vt:lpstr>
      <vt:lpstr>'Site Plan Checklist'!Print_Area</vt:lpstr>
      <vt:lpstr>Site_Plan_Checklist</vt:lpstr>
      <vt:lpstr>Traffic_Engineering_School_Planning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Travel Patterns Calulator</dc:title>
  <dc:creator>Brendan Kearns</dc:creator>
  <cp:lastModifiedBy>Brendan Kearns</cp:lastModifiedBy>
  <dcterms:created xsi:type="dcterms:W3CDTF">2023-04-16T23:09:29Z</dcterms:created>
  <dcterms:modified xsi:type="dcterms:W3CDTF">2023-10-27T20:37:25Z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0x010100A01E3419A4359F4B97AD921B792667D4</vt:lpwstr>
  </property>
  <property fmtid="{D5CDD505-2E9C-101B-9397-08002B2CF9AE}" pid="3" name="Order">
    <vt:r8>72900</vt:r8>
  </property>
</Properties>
</file>